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5" yWindow="375" windowWidth="13755" windowHeight="11760"/>
  </bookViews>
  <sheets>
    <sheet name="9.08 Notice" sheetId="4" r:id="rId1"/>
    <sheet name="9.08 Graphique 1" sheetId="1" r:id="rId2"/>
    <sheet name="9.08 Tableau 2" sheetId="2" r:id="rId3"/>
    <sheet name="9.08 Tableau 3" sheetId="3" r:id="rId4"/>
  </sheets>
  <calcPr calcId="162913"/>
  <customWorkbookViews>
    <customWorkbookView name="Administration centrale - Affichage personnalisé" guid="{CB4E1C36-DA16-4A21-B45C-C46EE58207AB}" mergeInterval="0" personalView="1" maximized="1" xWindow="-8" yWindow="-8" windowWidth="1936" windowHeight="1056" activeSheetId="3"/>
    <customWorkbookView name="Viviane Demay - Affichage personnalisé" guid="{6B96B389-23FC-4734-88E6-469F00D9B9A1}" mergeInterval="0" personalView="1" maximized="1" xWindow="-8" yWindow="-8" windowWidth="1382" windowHeight="744" activeSheetId="1" showComments="commIndAndComment"/>
  </customWorkbookViews>
  <fileRecoveryPr autoRecover="0"/>
</workbook>
</file>

<file path=xl/calcChain.xml><?xml version="1.0" encoding="utf-8"?>
<calcChain xmlns="http://schemas.openxmlformats.org/spreadsheetml/2006/main">
  <c r="J9" i="1" l="1"/>
  <c r="J8" i="1"/>
  <c r="J7" i="1"/>
  <c r="J6" i="1"/>
  <c r="I9" i="1"/>
  <c r="I8" i="1"/>
  <c r="I7" i="1"/>
  <c r="I6" i="1"/>
  <c r="H9" i="1"/>
  <c r="H8" i="1"/>
  <c r="H7" i="1"/>
  <c r="H6" i="1"/>
  <c r="G9" i="1"/>
  <c r="G8" i="1"/>
  <c r="G7" i="1"/>
  <c r="G6" i="1"/>
  <c r="F9" i="1"/>
  <c r="F8" i="1"/>
  <c r="F7" i="1"/>
  <c r="F6" i="1"/>
  <c r="E9" i="1"/>
  <c r="E8" i="1"/>
  <c r="E7" i="1"/>
  <c r="E6" i="1"/>
  <c r="D9" i="1"/>
  <c r="D8" i="1"/>
  <c r="D7" i="1"/>
  <c r="C9" i="1"/>
  <c r="C8" i="1"/>
  <c r="C7" i="1"/>
  <c r="D6" i="1"/>
  <c r="B9" i="1"/>
  <c r="B8" i="1"/>
  <c r="B7" i="1"/>
  <c r="B6" i="1"/>
  <c r="C6" i="1"/>
</calcChain>
</file>

<file path=xl/sharedStrings.xml><?xml version="1.0" encoding="utf-8"?>
<sst xmlns="http://schemas.openxmlformats.org/spreadsheetml/2006/main" count="113" uniqueCount="86">
  <si>
    <t>Sciences humaines et sociales</t>
  </si>
  <si>
    <t>Proportion de boursiers</t>
  </si>
  <si>
    <t>Préparations au DUT</t>
  </si>
  <si>
    <t>Licence professionnelle</t>
  </si>
  <si>
    <t>Formations d'ingénieurs</t>
  </si>
  <si>
    <t>Masters enseignement</t>
  </si>
  <si>
    <t xml:space="preserve">Formations LMD disciplines générales (1) </t>
  </si>
  <si>
    <t>Droit, sciences politiques</t>
  </si>
  <si>
    <t>Sciences économiques, gestion (2)</t>
  </si>
  <si>
    <t>AES</t>
  </si>
  <si>
    <t>Arts, lettres, sciences du langage</t>
  </si>
  <si>
    <t>Langues</t>
  </si>
  <si>
    <t>Plurilettres, langues, sciences humaines</t>
  </si>
  <si>
    <t>Sciences de la nature et de la vie</t>
  </si>
  <si>
    <t>Plurisciences</t>
  </si>
  <si>
    <t>Staps</t>
  </si>
  <si>
    <t>Disciplines de santé</t>
  </si>
  <si>
    <t>Médecine, odontologie, pharmacie</t>
  </si>
  <si>
    <t>Autres formations</t>
  </si>
  <si>
    <t xml:space="preserve">Total </t>
  </si>
  <si>
    <t>Cursus licence</t>
  </si>
  <si>
    <t>Cursus master</t>
  </si>
  <si>
    <t>Total disciplines de santé</t>
  </si>
  <si>
    <t>Autres formations (4)</t>
  </si>
  <si>
    <t>Sciences fondamentales et applications</t>
  </si>
  <si>
    <t>Effectif de boursiers</t>
  </si>
  <si>
    <t>Effectifs de boursiers</t>
  </si>
  <si>
    <t>2012
(1)</t>
  </si>
  <si>
    <t>Masters enseignement (2)</t>
  </si>
  <si>
    <t xml:space="preserve">Formations LMD disciplines générales (3) </t>
  </si>
  <si>
    <t>Sciences économiques, gestion (4)</t>
  </si>
  <si>
    <t>dont échelon 5 à 7</t>
  </si>
  <si>
    <r>
      <rPr>
        <b/>
        <sz val="8"/>
        <rFont val="Arial"/>
        <family val="2"/>
      </rPr>
      <t>1.</t>
    </r>
    <r>
      <rPr>
        <sz val="8"/>
        <rFont val="Arial"/>
        <family val="2"/>
      </rPr>
      <t xml:space="preserve"> Un nouveau cadre national des formations (CNF) a été mis en place, pour les diplômes de licence et de master à partir de la rentrée 2014 . Il a réduit considérablement le nombre d’intitulés de diplôme. Il existe une légère rupture statistique dans les proportions de boursiers.</t>
    </r>
  </si>
  <si>
    <r>
      <rPr>
        <b/>
        <sz val="8"/>
        <rFont val="Arial"/>
        <family val="2"/>
      </rPr>
      <t>3.</t>
    </r>
    <r>
      <rPr>
        <sz val="8"/>
        <rFont val="Arial"/>
        <family val="2"/>
      </rPr>
      <t xml:space="preserve"> Hors licences professionnelles et masters enseignement.</t>
    </r>
  </si>
  <si>
    <r>
      <rPr>
        <b/>
        <sz val="8"/>
        <rFont val="Arial"/>
        <family val="2"/>
      </rPr>
      <t>4.</t>
    </r>
    <r>
      <rPr>
        <sz val="8"/>
        <rFont val="Arial"/>
        <family val="2"/>
      </rPr>
      <t xml:space="preserve"> Y compris pluridroit, sciences économiques, AES</t>
    </r>
  </si>
  <si>
    <r>
      <rPr>
        <b/>
        <sz val="8"/>
        <rFont val="Arial"/>
        <family val="2"/>
      </rPr>
      <t>1.</t>
    </r>
    <r>
      <rPr>
        <sz val="8"/>
        <rFont val="Arial"/>
        <family val="2"/>
      </rPr>
      <t xml:space="preserve"> Hors licences professionnelles et masters enseignement.</t>
    </r>
  </si>
  <si>
    <r>
      <rPr>
        <b/>
        <sz val="8"/>
        <rFont val="Arial"/>
        <family val="2"/>
      </rPr>
      <t xml:space="preserve">2. </t>
    </r>
    <r>
      <rPr>
        <sz val="8"/>
        <rFont val="Arial"/>
        <family val="2"/>
      </rPr>
      <t>Y compris pluridroit, sciences économiques, AES.</t>
    </r>
  </si>
  <si>
    <t>►Champ : France métropolitaine + DROM.</t>
  </si>
  <si>
    <t>dont formations de cursus licence</t>
  </si>
  <si>
    <t>dont formations de cursus master</t>
  </si>
  <si>
    <t>2012-2013</t>
  </si>
  <si>
    <t>2013-2014</t>
  </si>
  <si>
    <t>2014-2015</t>
  </si>
  <si>
    <t>2015-2016</t>
  </si>
  <si>
    <t>2016-2017</t>
  </si>
  <si>
    <t>2017-2018</t>
  </si>
  <si>
    <t>2018-2019</t>
  </si>
  <si>
    <t>2019-2020</t>
  </si>
  <si>
    <r>
      <t xml:space="preserve">[3] Proportion de boursiers sur critères sociaux selon la formation, la discipline universitaire et le cursus, </t>
    </r>
    <r>
      <rPr>
        <sz val="9"/>
        <rFont val="Arial"/>
        <family val="2"/>
      </rPr>
      <t>en %</t>
    </r>
  </si>
  <si>
    <t>2020-2021</t>
  </si>
  <si>
    <r>
      <t>[2] Effectifs 2020-2021 et proportion de boursiers sur critères sociaux à l'université selon la formation et la discipline,</t>
    </r>
    <r>
      <rPr>
        <sz val="9"/>
        <rFont val="Arial"/>
        <family val="2"/>
      </rPr>
      <t xml:space="preserve"> en %</t>
    </r>
  </si>
  <si>
    <t>Plurisanté (PACES, PASS) (5)</t>
  </si>
  <si>
    <r>
      <rPr>
        <b/>
        <sz val="8"/>
        <rFont val="Arial"/>
        <family val="2"/>
      </rPr>
      <t xml:space="preserve">5. </t>
    </r>
    <r>
      <rPr>
        <sz val="8"/>
        <rFont val="Arial"/>
        <family val="2"/>
      </rPr>
      <t>Pour les formations ouvrant droit à bourse, cette discipline correspond à 99% à des étudiants en première année commune aux études de santé (PACES, PASS ou plus rarement PLURIPASS). Les étudiants en L.AS sont comptabilisés dans les formations LMD.</t>
    </r>
  </si>
  <si>
    <r>
      <rPr>
        <b/>
        <sz val="8"/>
        <rFont val="Arial"/>
        <family val="2"/>
      </rPr>
      <t>3.</t>
    </r>
    <r>
      <rPr>
        <sz val="8"/>
        <rFont val="Arial"/>
        <family val="2"/>
      </rPr>
      <t xml:space="preserve"> Pour les formations ouvrant droit à bourse, cette discipline correspond à 99% à des étudiants en première année commune aux études de santé (PACES, PASS ou plus rarement PLURIPASS). Les étudiants en L.AS sont comptabilisés dans les formations LMD.</t>
    </r>
  </si>
  <si>
    <t>Plurisanté (PACES, PASS) (3)</t>
  </si>
  <si>
    <t>Source : SIES-MESRI / Systèmes d'information Aglaé (extractions annuelles au 15 mars 2021) et SISE.</t>
  </si>
  <si>
    <r>
      <t>Source : SIES-MESRI / Systèmes d'information AGLAE (extractions annuelles au</t>
    </r>
    <r>
      <rPr>
        <sz val="8"/>
        <rFont val="UniversLTStd-Cn"/>
      </rPr>
      <t xml:space="preserve"> 15 mars n+1</t>
    </r>
    <r>
      <rPr>
        <sz val="8"/>
        <color indexed="8"/>
        <rFont val="UniversLTStd-Cn"/>
      </rPr>
      <t>), SISE et SCOLARITE.</t>
    </r>
  </si>
  <si>
    <r>
      <t xml:space="preserve">[1] Évolution de la proportion d'étudiants boursiers sur critères sociaux à l'université, </t>
    </r>
    <r>
      <rPr>
        <sz val="9"/>
        <rFont val="Arial"/>
        <family val="2"/>
      </rPr>
      <t>en %</t>
    </r>
  </si>
  <si>
    <t>9.08 Les boursiers sur critères sociaux à l'université</t>
  </si>
  <si>
    <t>4. Regroupe les formations de cursus licence et master.</t>
  </si>
  <si>
    <t>SIES</t>
  </si>
  <si>
    <t>►Champ : France métropolitaine + DROM (Mayotte depuis 2013-2014).</t>
  </si>
  <si>
    <r>
      <rPr>
        <b/>
        <sz val="8"/>
        <rFont val="Arial"/>
        <family val="2"/>
      </rPr>
      <t>2.</t>
    </r>
    <r>
      <rPr>
        <sz val="8"/>
        <rFont val="Arial"/>
        <family val="2"/>
      </rPr>
      <t xml:space="preserve">  Les données de 2012, antérieures à l'ouverture des Espé, ne sont pas exactement comparables aux années ultérieures. La grande majorité des étudiants des masters enseignement sont en effet, depuis 2013, ceux scolarisés dans les Espé.</t>
    </r>
  </si>
  <si>
    <t>RERS 2022, DEPP, SIES</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</si>
  <si>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</si>
  <si>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</si>
  <si>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</si>
  <si>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</si>
  <si>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9.08 Les boursiers sur critères sociaux à l’université</t>
  </si>
  <si>
    <t>Sommaire</t>
  </si>
  <si>
    <t>Précisions</t>
  </si>
  <si>
    <r>
      <t>Proportion d’étudiants aidés</t>
    </r>
    <r>
      <rPr>
        <sz val="8"/>
        <color rgb="FF000000"/>
        <rFont val="Arial"/>
        <family val="2"/>
      </rPr>
      <t xml:space="preserve"> - Voir « Glossaire ».</t>
    </r>
  </si>
  <si>
    <t>Pour en savoir plus</t>
  </si>
  <si>
    <r>
      <t>- Note Flash du SIES</t>
    </r>
    <r>
      <rPr>
        <sz val="8"/>
        <color rgb="FF000000"/>
        <rFont val="Arial"/>
        <family val="2"/>
      </rPr>
      <t> : 20.21.</t>
    </r>
  </si>
  <si>
    <t>Source</t>
  </si>
  <si>
    <r>
      <t xml:space="preserve">SIES-MESRI /Systèmes d’information Aglae (extractions annuelles au 15 mars </t>
    </r>
    <r>
      <rPr>
        <i/>
        <sz val="8"/>
        <color rgb="FF000065"/>
        <rFont val="Arial"/>
        <family val="2"/>
      </rPr>
      <t>n+1</t>
    </r>
    <r>
      <rPr>
        <sz val="8"/>
        <color rgb="FF000065"/>
        <rFont val="Arial"/>
        <family val="2"/>
      </rPr>
      <t>) et SISE.</t>
    </r>
  </si>
  <si>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</si>
  <si>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</si>
  <si>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</si>
  <si>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</si>
  <si>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</si>
  <si>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</si>
  <si>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proportion d'étudiants boursiers sur critères sociaux à l'université</t>
  </si>
  <si>
    <t>[2] Effectifs 2020-2021 et proportion de boursiers sur critères sociaux à l'université selon la formation et la discipline</t>
  </si>
  <si>
    <t>[3] Proportion de boursiers sur critères sociaux selon la formation, la discipline universitaire et le cursus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</si>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</sst>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
    <numFmt numFmtId="167" formatCode="_-* #,##0\ _€_-;\-* #,##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0">
    <font>
      <sz val="10"/>
      <name val="Arial"/>
    </font>
    <font>
      <sz val="10"/>
      <name val="Arial"/>
      <family val="2"/>
    </font>
    <font>
      <b/>
      <sz val="10"/>
      <name val="Arial"/>
      <family val="2"/>
    </font>
    <font>
      <b/>
      <sz val="8"/>
      <color indexed="9"/>
      <name val="Arial"/>
      <family val="2"/>
    </font>
    <font>
      <sz val="8"/>
      <name val="Arial"/>
      <family val="2"/>
    </font>
    <font>
      <b/>
      <sz val="8"/>
      <color indexed="9"/>
      <name val="Arial"/>
      <family val="2"/>
    </font>
    <font>
      <b/>
      <sz val="12"/>
      <name val="Arial"/>
      <family val="2"/>
    </font>
    <font>
      <b/>
      <sz val="9"/>
      <name val="Arial"/>
      <family val="2"/>
    </font>
    <font>
      <sz val="10"/>
      <name val="Arial"/>
      <family val="2"/>
    </font>
    <font>
      <u/>
      <sz val="10"/>
      <color indexed="12"/>
      <name val="Arial"/>
      <family val="2"/>
    </font>
    <font>
      <sz val="9"/>
      <name val="Arial"/>
      <family val="2"/>
    </font>
    <font>
      <b/>
      <sz val="8"/>
      <name val="Arial"/>
      <family val="2"/>
    </font>
    <font>
      <b/>
      <sz val="8"/>
      <color indexed="12"/>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8"/>
      <color indexed="8"/>
      <name val="UniversLTStd-Cn"/>
    </font>
    <font>
      <sz val="8"/>
      <name val="UniversLTStd-Cn"/>
    </font>
    <font>
      <sz val="11"/>
      <color theme="1"/>
      <name val="Calibri"/>
      <family val="2"/>
      <scheme val="minor"/>
    </font>
    <font>
      <u/>
      <sz val="11"/>
      <color theme="10"/>
      <name val="Calibri"/>
      <family val="2"/>
      <scheme val="minor"/>
    </font>
    <font>
      <u/>
      <sz val="10"/>
      <color theme="10"/>
      <name val="Arial"/>
      <family val="2"/>
    </font>
    <font>
      <sz val="8"/>
      <color rgb="FF000000"/>
      <name val="UniversLTStd-Cn"/>
    </font>
    <font>
      <b/>
      <sz val="8"/>
      <color rgb="FF0000FF"/>
      <name val="Arial"/>
      <family val="2"/>
    </font>
    <font>
      <b/>
      <sz val="8"/>
      <color theme="0"/>
      <name val="Arial"/>
      <family val="2"/>
    </font>
    <font>
      <sz val="8"/>
      <color rgb="FF000000"/>
      <name val="Arial"/>
      <family val="2"/>
    </font>
    <font>
      <i/>
      <sz val="10"/>
      <name val="Arial"/>
      <family val="2"/>
    </font>
    <font>
      <b/>
      <sz val="11"/>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
      <i/>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rgb="FF33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right style="thin">
        <color theme="0"/>
      </right>
      <top style="thin">
        <color indexed="9"/>
      </top>
      <bottom/>
      <diagonal/>
    </border>
    <border>
      <left style="hair">
        <color theme="0"/>
      </left>
      <right style="hair">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8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4" fillId="16" borderId="1"/>
    <xf numFmtId="0" fontId="19" fillId="17" borderId="2" applyNumberFormat="0" applyAlignment="0" applyProtection="0"/>
    <xf numFmtId="0" fontId="4"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8" fillId="20" borderId="0">
      <alignment horizontal="center" wrapText="1"/>
    </xf>
    <xf numFmtId="0" fontId="12" fillId="19" borderId="0">
      <alignment horizontal="center"/>
    </xf>
    <xf numFmtId="168" fontId="22" fillId="0" borderId="0" applyFont="0" applyFill="0" applyBorder="0" applyAlignment="0" applyProtection="0"/>
    <xf numFmtId="169" fontId="8" fillId="0" borderId="0" applyFont="0" applyFill="0" applyBorder="0" applyAlignment="0" applyProtection="0"/>
    <xf numFmtId="169" fontId="22" fillId="0" borderId="0" applyFont="0" applyFill="0" applyBorder="0" applyAlignment="0" applyProtection="0"/>
    <xf numFmtId="170" fontId="22" fillId="0" borderId="0" applyFont="0" applyFill="0" applyBorder="0" applyAlignment="0" applyProtection="0"/>
    <xf numFmtId="171"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13" fillId="19" borderId="3">
      <alignment horizontal="left"/>
    </xf>
    <xf numFmtId="0" fontId="25" fillId="19" borderId="0">
      <alignment horizontal="left"/>
    </xf>
    <xf numFmtId="0" fontId="26" fillId="4" borderId="0" applyNumberFormat="0" applyBorder="0" applyAlignment="0" applyProtection="0"/>
    <xf numFmtId="0" fontId="27" fillId="22"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2" fillId="20" borderId="0">
      <alignment horizontal="center"/>
    </xf>
    <xf numFmtId="0" fontId="4" fillId="19" borderId="9">
      <alignment wrapText="1"/>
    </xf>
    <xf numFmtId="0" fontId="33" fillId="19" borderId="10"/>
    <xf numFmtId="0" fontId="33" fillId="19" borderId="11"/>
    <xf numFmtId="0" fontId="4" fillId="19" borderId="12">
      <alignment horizontal="center" wrapText="1"/>
    </xf>
    <xf numFmtId="0" fontId="9" fillId="0" borderId="0" applyNumberFormat="0" applyFill="0" applyBorder="0" applyAlignment="0" applyProtection="0">
      <alignment vertical="top"/>
      <protection locked="0"/>
    </xf>
    <xf numFmtId="0" fontId="46" fillId="0" borderId="0" applyNumberFormat="0" applyFill="0" applyBorder="0" applyAlignment="0" applyProtection="0"/>
    <xf numFmtId="0" fontId="47" fillId="0" borderId="0" applyNumberFormat="0" applyFill="0" applyBorder="0" applyAlignment="0" applyProtection="0"/>
    <xf numFmtId="0" fontId="34" fillId="0" borderId="4" applyNumberFormat="0" applyFill="0" applyAlignment="0" applyProtection="0"/>
    <xf numFmtId="0" fontId="8" fillId="0" borderId="0" applyFont="0" applyFill="0" applyBorder="0" applyAlignment="0" applyProtection="0"/>
    <xf numFmtId="164" fontId="1" fillId="0" borderId="0" applyFont="0" applyFill="0" applyBorder="0" applyAlignment="0" applyProtection="0"/>
    <xf numFmtId="0" fontId="35" fillId="23" borderId="0" applyNumberFormat="0" applyBorder="0" applyAlignment="0" applyProtection="0"/>
    <xf numFmtId="0" fontId="36" fillId="0" borderId="0"/>
    <xf numFmtId="0" fontId="45" fillId="0" borderId="0"/>
    <xf numFmtId="0" fontId="8" fillId="0" borderId="0"/>
    <xf numFmtId="0" fontId="16" fillId="0" borderId="0"/>
    <xf numFmtId="0" fontId="8" fillId="0" borderId="0"/>
    <xf numFmtId="0" fontId="8" fillId="0" borderId="0"/>
    <xf numFmtId="0" fontId="16" fillId="0" borderId="0"/>
    <xf numFmtId="0" fontId="45" fillId="0" borderId="0"/>
    <xf numFmtId="0" fontId="37" fillId="17" borderId="13"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NumberFormat="0" applyFont="0" applyFill="0" applyBorder="0" applyAlignment="0" applyProtection="0"/>
    <xf numFmtId="0" fontId="4" fillId="19" borderId="3"/>
    <xf numFmtId="0" fontId="21" fillId="19" borderId="0">
      <alignment horizontal="right"/>
    </xf>
    <xf numFmtId="0" fontId="38" fillId="24" borderId="0">
      <alignment horizontal="center"/>
    </xf>
    <xf numFmtId="0" fontId="39" fillId="20" borderId="0"/>
    <xf numFmtId="0" fontId="40" fillId="22" borderId="14">
      <alignment horizontal="left" vertical="top" wrapText="1"/>
    </xf>
    <xf numFmtId="0" fontId="40" fillId="22" borderId="15">
      <alignment horizontal="left" vertical="top"/>
    </xf>
    <xf numFmtId="37" fontId="41" fillId="0" borderId="0"/>
    <xf numFmtId="0" fontId="20" fillId="19" borderId="0">
      <alignment horizontal="center"/>
    </xf>
    <xf numFmtId="0" fontId="14" fillId="0" borderId="0" applyNumberFormat="0" applyFill="0" applyBorder="0" applyAlignment="0" applyProtection="0"/>
    <xf numFmtId="0" fontId="11" fillId="19" borderId="0"/>
    <xf numFmtId="0" fontId="42" fillId="0" borderId="0" applyNumberFormat="0" applyFill="0" applyBorder="0" applyAlignment="0" applyProtection="0"/>
    <xf numFmtId="0" fontId="1" fillId="0" borderId="0"/>
  </cellStyleXfs>
  <cellXfs count="77">
    <xf numFmtId="0" fontId="0" fillId="0" borderId="0" xfId="0"/>
    <xf numFmtId="0" fontId="2" fillId="0" borderId="0" xfId="0" applyFont="1"/>
    <xf numFmtId="0" fontId="6" fillId="0" borderId="0" xfId="0" applyFont="1" applyAlignment="1">
      <alignment vertical="top"/>
    </xf>
    <xf numFmtId="0" fontId="4" fillId="0" borderId="0" xfId="0" applyFont="1"/>
    <xf numFmtId="0" fontId="7" fillId="0" borderId="0" xfId="0" applyFont="1"/>
    <xf numFmtId="0" fontId="11" fillId="0" borderId="0" xfId="0" applyFont="1"/>
    <xf numFmtId="165" fontId="4" fillId="0" borderId="16" xfId="0" applyNumberFormat="1" applyFont="1" applyFill="1" applyBorder="1" applyAlignment="1">
      <alignment horizontal="right"/>
    </xf>
    <xf numFmtId="0" fontId="12" fillId="0" borderId="0" xfId="0" applyFont="1" applyFill="1" applyBorder="1" applyAlignment="1">
      <alignment horizontal="left" wrapText="1"/>
    </xf>
    <xf numFmtId="0" fontId="4" fillId="0" borderId="0" xfId="0" applyFont="1" applyFill="1" applyBorder="1" applyAlignment="1">
      <alignment horizontal="left" wrapText="1" indent="1"/>
    </xf>
    <xf numFmtId="0" fontId="48" fillId="0" borderId="0" xfId="0" applyFont="1" applyAlignment="1">
      <alignment horizontal="left" vertical="center" wrapText="1"/>
    </xf>
    <xf numFmtId="165" fontId="49" fillId="0" borderId="16" xfId="0" applyNumberFormat="1" applyFont="1" applyFill="1" applyBorder="1" applyAlignment="1">
      <alignment horizontal="right"/>
    </xf>
    <xf numFmtId="3" fontId="49" fillId="0" borderId="0" xfId="0" applyNumberFormat="1" applyFont="1" applyAlignment="1">
      <alignment horizontal="right"/>
    </xf>
    <xf numFmtId="0" fontId="3" fillId="25" borderId="17" xfId="0" applyFont="1" applyFill="1" applyBorder="1"/>
    <xf numFmtId="0" fontId="49" fillId="0" borderId="0" xfId="0" applyFont="1" applyFill="1" applyBorder="1" applyAlignment="1">
      <alignment horizontal="left" wrapText="1"/>
    </xf>
    <xf numFmtId="165" fontId="50" fillId="26" borderId="17" xfId="0" applyNumberFormat="1" applyFont="1" applyFill="1" applyBorder="1" applyAlignment="1">
      <alignment horizontal="right"/>
    </xf>
    <xf numFmtId="165" fontId="49" fillId="0" borderId="0" xfId="0" applyNumberFormat="1" applyFont="1" applyFill="1" applyBorder="1" applyAlignment="1">
      <alignment horizontal="right"/>
    </xf>
    <xf numFmtId="165" fontId="4" fillId="0" borderId="0" xfId="0" applyNumberFormat="1" applyFont="1" applyFill="1" applyBorder="1" applyAlignment="1">
      <alignment horizontal="right"/>
    </xf>
    <xf numFmtId="0" fontId="50" fillId="26" borderId="0" xfId="0" applyFont="1" applyFill="1" applyBorder="1"/>
    <xf numFmtId="3" fontId="49" fillId="0" borderId="16" xfId="0" applyNumberFormat="1" applyFont="1" applyBorder="1" applyAlignment="1">
      <alignment horizontal="right"/>
    </xf>
    <xf numFmtId="3" fontId="4" fillId="0" borderId="16" xfId="0" applyNumberFormat="1" applyFont="1" applyBorder="1" applyAlignment="1">
      <alignment horizontal="right"/>
    </xf>
    <xf numFmtId="0" fontId="12" fillId="0" borderId="18" xfId="0" applyFont="1" applyFill="1" applyBorder="1" applyAlignment="1">
      <alignment horizontal="left" wrapText="1"/>
    </xf>
    <xf numFmtId="165" fontId="49" fillId="0" borderId="19" xfId="0" applyNumberFormat="1" applyFont="1" applyFill="1" applyBorder="1" applyAlignment="1">
      <alignment horizontal="right"/>
    </xf>
    <xf numFmtId="0" fontId="4" fillId="0" borderId="0" xfId="0" applyFont="1" applyAlignment="1">
      <alignment horizontal="right"/>
    </xf>
    <xf numFmtId="165" fontId="5" fillId="25" borderId="20" xfId="0" applyNumberFormat="1" applyFont="1" applyFill="1" applyBorder="1" applyAlignment="1"/>
    <xf numFmtId="3" fontId="50" fillId="25" borderId="16" xfId="0" applyNumberFormat="1" applyFont="1" applyFill="1" applyBorder="1" applyAlignment="1">
      <alignment horizontal="right"/>
    </xf>
    <xf numFmtId="165" fontId="50" fillId="25" borderId="16" xfId="0" applyNumberFormat="1" applyFont="1" applyFill="1" applyBorder="1" applyAlignment="1">
      <alignment horizontal="right"/>
    </xf>
    <xf numFmtId="0" fontId="3" fillId="25" borderId="16" xfId="0" applyFont="1" applyFill="1" applyBorder="1" applyAlignment="1">
      <alignment horizontal="center" wrapText="1"/>
    </xf>
    <xf numFmtId="165" fontId="49" fillId="0" borderId="16" xfId="0" applyNumberFormat="1" applyFont="1" applyFill="1" applyBorder="1" applyAlignment="1">
      <alignment horizontal="right" vertical="center"/>
    </xf>
    <xf numFmtId="0" fontId="3" fillId="25" borderId="16"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4" fillId="0" borderId="0" xfId="0" applyFont="1" applyFill="1" applyBorder="1" applyAlignment="1">
      <alignment horizontal="left" wrapText="1"/>
    </xf>
    <xf numFmtId="3" fontId="4" fillId="0" borderId="0" xfId="0" applyNumberFormat="1" applyFont="1" applyAlignment="1">
      <alignment horizontal="right"/>
    </xf>
    <xf numFmtId="0" fontId="5" fillId="25" borderId="20" xfId="0" applyFont="1" applyFill="1" applyBorder="1" applyAlignment="1"/>
    <xf numFmtId="3" fontId="5" fillId="25" borderId="20" xfId="0" applyNumberFormat="1" applyFont="1" applyFill="1" applyBorder="1" applyAlignment="1"/>
    <xf numFmtId="3" fontId="49" fillId="0" borderId="18" xfId="0" applyNumberFormat="1" applyFont="1" applyBorder="1" applyAlignment="1">
      <alignment horizontal="right"/>
    </xf>
    <xf numFmtId="0" fontId="9" fillId="0" borderId="0" xfId="50" applyAlignment="1" applyProtection="1"/>
    <xf numFmtId="0" fontId="4" fillId="0" borderId="0" xfId="0" applyFont="1" applyAlignment="1">
      <alignment horizontal="left" wrapText="1"/>
    </xf>
    <xf numFmtId="0" fontId="8" fillId="0" borderId="0" xfId="0" applyFont="1"/>
    <xf numFmtId="0" fontId="6" fillId="0" borderId="0" xfId="0" applyFont="1"/>
    <xf numFmtId="165" fontId="3" fillId="25" borderId="21" xfId="0" applyNumberFormat="1" applyFont="1" applyFill="1" applyBorder="1" applyAlignment="1">
      <alignment horizontal="right" wrapText="1"/>
    </xf>
    <xf numFmtId="0" fontId="7" fillId="0" borderId="0" xfId="0" applyFont="1" applyFill="1"/>
    <xf numFmtId="166" fontId="5" fillId="25" borderId="20" xfId="0" applyNumberFormat="1" applyFont="1" applyFill="1" applyBorder="1" applyAlignment="1"/>
    <xf numFmtId="166" fontId="49" fillId="0" borderId="16" xfId="0" applyNumberFormat="1" applyFont="1" applyFill="1" applyBorder="1" applyAlignment="1">
      <alignment horizontal="right"/>
    </xf>
    <xf numFmtId="166" fontId="4" fillId="0" borderId="16" xfId="0" applyNumberFormat="1" applyFont="1" applyFill="1" applyBorder="1" applyAlignment="1">
      <alignment horizontal="right"/>
    </xf>
    <xf numFmtId="167" fontId="49" fillId="0" borderId="16" xfId="55" applyNumberFormat="1" applyFont="1" applyFill="1" applyBorder="1" applyAlignment="1">
      <alignment horizontal="right"/>
    </xf>
    <xf numFmtId="0" fontId="51" fillId="0" borderId="0" xfId="0" applyFont="1" applyAlignment="1">
      <alignment horizontal="right" vertical="top"/>
    </xf>
    <xf numFmtId="0" fontId="11" fillId="0" borderId="0" xfId="0" applyFont="1" applyAlignment="1">
      <alignment vertical="center"/>
    </xf>
    <xf numFmtId="0" fontId="52" fillId="0" borderId="0" xfId="80" applyFont="1"/>
    <xf numFmtId="0" fontId="1" fillId="0" borderId="0" xfId="80"/>
    <xf numFmtId="172" fontId="52" fillId="0" borderId="0" xfId="80" applyNumberFormat="1" applyFont="1" applyAlignment="1">
      <alignment horizontal="right" wrapText="1"/>
    </xf>
    <xf numFmtId="0" fontId="1" fillId="0" borderId="0" xfId="80" applyFont="1" applyAlignment="1">
      <alignment horizontal="center" wrapText="1"/>
    </xf>
    <xf numFmtId="0" fontId="47" fillId="0" borderId="0" xfId="52" applyAlignment="1">
      <alignment vertical="center" wrapText="1"/>
    </xf>
    <xf numFmtId="0" fontId="54" fillId="0" borderId="0" xfId="80" applyFont="1" applyAlignment="1">
      <alignment vertical="center" wrapText="1"/>
    </xf>
    <xf numFmtId="0" fontId="1" fillId="0" borderId="0" xfId="80" applyFont="1"/>
    <xf numFmtId="0" fontId="55" fillId="0" borderId="0" xfId="80" applyFont="1" applyFill="1" applyAlignment="1">
      <alignment vertical="center" wrapText="1"/>
    </xf>
    <xf numFmtId="0" fontId="7" fillId="0" borderId="0" xfId="80" applyFont="1" applyAlignment="1">
      <alignment wrapText="1"/>
    </xf>
    <xf numFmtId="0" fontId="55" fillId="0" borderId="0" xfId="80" applyFont="1" applyFill="1" applyAlignment="1">
      <alignment vertical="center"/>
    </xf>
    <xf numFmtId="0" fontId="56" fillId="0" borderId="0" xfId="80" applyFont="1" applyAlignment="1">
      <alignment horizontal="justify" vertical="center" wrapText="1"/>
    </xf>
    <xf numFmtId="0" fontId="55" fillId="0" borderId="0" xfId="80" applyFont="1" applyAlignment="1">
      <alignment horizontal="justify" vertical="center" wrapText="1"/>
    </xf>
    <xf numFmtId="0" fontId="57" fillId="0" borderId="0" xfId="80" applyFont="1" applyAlignment="1">
      <alignment vertical="center" wrapText="1"/>
    </xf>
    <xf numFmtId="0" fontId="55" fillId="0" borderId="0" xfId="80" applyFont="1" applyAlignment="1">
      <alignment vertical="center" wrapText="1"/>
    </xf>
    <xf numFmtId="0" fontId="58" fillId="0" borderId="0" xfId="80" applyFont="1" applyAlignment="1">
      <alignment vertical="center" wrapText="1"/>
    </xf>
    <xf numFmtId="0" fontId="4" fillId="0" borderId="0" xfId="80" applyFont="1" applyAlignment="1">
      <alignment wrapText="1"/>
    </xf>
    <xf numFmtId="0" fontId="4" fillId="0" borderId="0" xfId="80" applyFont="1"/>
    <xf numFmtId="0" fontId="6" fillId="0" borderId="0" xfId="0" applyFont="1" applyAlignment="1">
      <alignment vertical="top"/>
    </xf>
    <xf numFmtId="0" fontId="48" fillId="0" borderId="0" xfId="0" applyFont="1" applyFill="1" applyAlignment="1">
      <alignment horizontal="left" vertical="center" wrapText="1"/>
    </xf>
    <xf numFmtId="0" fontId="4" fillId="0" borderId="0" xfId="0" applyFont="1" applyAlignment="1">
      <alignment horizontal="left" wrapText="1"/>
    </xf>
    <xf numFmtId="0" fontId="0" fillId="0" borderId="0" xfId="0" applyAlignment="1"/>
    <xf numFmtId="0" fontId="3" fillId="25" borderId="16" xfId="0" applyFont="1" applyFill="1" applyBorder="1" applyAlignment="1">
      <alignment horizontal="center" vertical="center"/>
    </xf>
    <xf numFmtId="0" fontId="48" fillId="0" borderId="0" xfId="0" applyFont="1" applyAlignment="1">
      <alignment horizontal="left" vertical="center" wrapText="1"/>
    </xf>
    <xf numFmtId="0" fontId="4" fillId="0" borderId="0" xfId="0" applyFont="1" applyAlignment="1"/>
    <xf numFmtId="0" fontId="3" fillId="25" borderId="22" xfId="0" applyFont="1" applyFill="1" applyBorder="1" applyAlignment="1">
      <alignment horizontal="center" vertical="center"/>
    </xf>
    <xf numFmtId="0" fontId="3" fillId="25" borderId="23" xfId="0" applyFont="1" applyFill="1" applyBorder="1" applyAlignment="1">
      <alignment horizontal="center" vertical="center"/>
    </xf>
    <xf numFmtId="0" fontId="3" fillId="25" borderId="16" xfId="0" applyFont="1" applyFill="1" applyBorder="1" applyAlignment="1">
      <alignment horizontal="center" vertical="center" wrapText="1"/>
    </xf>
    <xf numFmtId="0" fontId="3" fillId="25" borderId="22" xfId="0" applyFont="1" applyFill="1" applyBorder="1" applyAlignment="1">
      <alignment horizontal="center"/>
    </xf>
    <xf numFmtId="0" fontId="3" fillId="25" borderId="24" xfId="0" applyFont="1" applyFill="1" applyBorder="1" applyAlignment="1">
      <alignment horizontal="center"/>
    </xf>
    <xf numFmtId="0" fontId="3" fillId="25" borderId="17" xfId="0" applyFont="1" applyFill="1" applyBorder="1" applyAlignment="1">
      <alignment horizontal="center"/>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2_TC_A1 2" xfId="80"/>
    <cellStyle name="Normal 3" xfId="62"/>
    <cellStyle name="Normal 3 2" xfId="63"/>
    <cellStyle name="Normal 4"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397298652275205E-2"/>
          <c:y val="9.2817310879618309E-2"/>
          <c:w val="0.90263068801793023"/>
          <c:h val="0.77327773739636074"/>
        </c:manualLayout>
      </c:layout>
      <c:lineChart>
        <c:grouping val="standard"/>
        <c:varyColors val="0"/>
        <c:ser>
          <c:idx val="0"/>
          <c:order val="0"/>
          <c:tx>
            <c:strRef>
              <c:f>'9.08 Graphique 1'!$A$6</c:f>
              <c:strCache>
                <c:ptCount val="1"/>
                <c:pt idx="0">
                  <c:v>Préparations au DUT</c:v>
                </c:pt>
              </c:strCache>
            </c:strRef>
          </c:tx>
          <c:spPr>
            <a:ln w="28575" cap="rnd">
              <a:solidFill>
                <a:schemeClr val="accent1"/>
              </a:solidFill>
              <a:round/>
            </a:ln>
            <a:effectLst/>
          </c:spPr>
          <c:marker>
            <c:symbol val="none"/>
          </c:marker>
          <c:dLbls>
            <c:dLbl>
              <c:idx val="8"/>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36-43E0-AC39-1D63DD0DCD8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'9.08 Graphique 1'!$B$5:$J$5</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'9.08 Graphique 1'!$B$6:$J$6</c:f>
              <c:numCache>
                <c:formatCode>_-* #.##0\ _€_-;\-* #.##0\ _€_-;_-* "-"??\ _€_-;_-@_-</c:formatCode>
                <c:ptCount val="9"/>
                <c:pt idx="0">
                  <c:v>45.446619417257303</c:v>
                </c:pt>
                <c:pt idx="1">
                  <c:v>45.051426443896297</c:v>
                </c:pt>
                <c:pt idx="2">
                  <c:v>44.534532866848103</c:v>
                </c:pt>
                <c:pt idx="3">
                  <c:v>44.587743732590503</c:v>
                </c:pt>
                <c:pt idx="4">
                  <c:v>43.917521949953198</c:v>
                </c:pt>
                <c:pt idx="5">
                  <c:v>44.4</c:v>
                </c:pt>
                <c:pt idx="6">
                  <c:v>44.8</c:v>
                </c:pt>
                <c:pt idx="7">
                  <c:v>43.771999042459797</c:v>
                </c:pt>
                <c:pt idx="8">
                  <c:v>45.187662917661598</c:v>
                </c:pt>
              </c:numCache>
            </c:numRef>
          </c:val>
          <c:smooth val="0"/>
          <c:extLst>
            <c:ext xmlns:c16="http://schemas.microsoft.com/office/drawing/2014/chart" uri="{C3380CC4-5D6E-409C-BE32-E72D297353CC}">
              <c16:uniqueId val="{00000001-D736-43E0-AC39-1D63DD0DCD81}"/>
            </c:ext>
          </c:extLst>
        </c:ser>
        <c:ser>
          <c:idx val="1"/>
          <c:order val="1"/>
          <c:tx>
            <c:strRef>
              <c:f>'9.08 Graphique 1'!$A$7</c:f>
              <c:strCache>
                <c:ptCount val="1"/>
                <c:pt idx="0">
                  <c:v>Formations d'ingénieurs</c:v>
                </c:pt>
              </c:strCache>
            </c:strRef>
          </c:tx>
          <c:spPr>
            <a:ln w="28575" cap="rnd">
              <a:solidFill>
                <a:schemeClr val="accent1">
                  <a:lumMod val="40000"/>
                  <a:lumOff val="60000"/>
                </a:schemeClr>
              </a:solidFill>
              <a:round/>
            </a:ln>
            <a:effectLst/>
          </c:spPr>
          <c:marker>
            <c:symbol val="none"/>
          </c:marker>
          <c:dLbls>
            <c:dLbl>
              <c:idx val="8"/>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36-43E0-AC39-1D63DD0DCD8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'9.08 Graphique 1'!$B$5:$J$5</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'9.08 Graphique 1'!$B$7:$J$7</c:f>
              <c:numCache>
                <c:formatCode>_-* #.##0\ _€_-;\-* #.##0\ _€_-;_-* "-"??\ _€_-;_-@_-</c:formatCode>
                <c:ptCount val="9"/>
                <c:pt idx="0">
                  <c:v>38.954847153407499</c:v>
                </c:pt>
                <c:pt idx="1">
                  <c:v>37.885034045115603</c:v>
                </c:pt>
                <c:pt idx="2">
                  <c:v>38.0320817277534</c:v>
                </c:pt>
                <c:pt idx="3">
                  <c:v>37.199898913318201</c:v>
                </c:pt>
                <c:pt idx="4">
                  <c:v>35.833097252013403</c:v>
                </c:pt>
                <c:pt idx="5">
                  <c:v>35.9</c:v>
                </c:pt>
                <c:pt idx="6">
                  <c:v>35.5</c:v>
                </c:pt>
                <c:pt idx="7">
                  <c:v>34.374879301687798</c:v>
                </c:pt>
                <c:pt idx="8">
                  <c:v>33.967545638945197</c:v>
                </c:pt>
              </c:numCache>
            </c:numRef>
          </c:val>
          <c:smooth val="0"/>
          <c:extLst>
            <c:ext xmlns:c16="http://schemas.microsoft.com/office/drawing/2014/chart" uri="{C3380CC4-5D6E-409C-BE32-E72D297353CC}">
              <c16:uniqueId val="{00000003-D736-43E0-AC39-1D63DD0DCD81}"/>
            </c:ext>
          </c:extLst>
        </c:ser>
        <c:ser>
          <c:idx val="2"/>
          <c:order val="2"/>
          <c:tx>
            <c:strRef>
              <c:f>'9.08 Graphique 1'!$A$8</c:f>
              <c:strCache>
                <c:ptCount val="1"/>
                <c:pt idx="0">
                  <c:v>Formations LMD disciplines générales (3) </c:v>
                </c:pt>
              </c:strCache>
            </c:strRef>
          </c:tx>
          <c:spPr>
            <a:ln w="28575" cap="rnd">
              <a:solidFill>
                <a:srgbClr val="002060"/>
              </a:solidFill>
              <a:round/>
            </a:ln>
            <a:effectLst/>
          </c:spPr>
          <c:marker>
            <c:symbol val="none"/>
          </c:marker>
          <c:dLbls>
            <c:dLbl>
              <c:idx val="8"/>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36-43E0-AC39-1D63DD0DCD8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'9.08 Graphique 1'!$B$5:$J$5</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'9.08 Graphique 1'!$B$8:$J$8</c:f>
              <c:numCache>
                <c:formatCode>_-* #.##0\ _€_-;\-* #.##0\ _€_-;_-* "-"??\ _€_-;_-@_-</c:formatCode>
                <c:ptCount val="9"/>
                <c:pt idx="0">
                  <c:v>39.755188595592003</c:v>
                </c:pt>
                <c:pt idx="1">
                  <c:v>39.7180995861615</c:v>
                </c:pt>
                <c:pt idx="2">
                  <c:v>40.375667904709204</c:v>
                </c:pt>
                <c:pt idx="3">
                  <c:v>40.978720748535999</c:v>
                </c:pt>
                <c:pt idx="4">
                  <c:v>41.146142846530999</c:v>
                </c:pt>
                <c:pt idx="5">
                  <c:v>41</c:v>
                </c:pt>
                <c:pt idx="6">
                  <c:v>41.2</c:v>
                </c:pt>
                <c:pt idx="7">
                  <c:v>40.310037261597202</c:v>
                </c:pt>
                <c:pt idx="8">
                  <c:v>42.474996502266102</c:v>
                </c:pt>
              </c:numCache>
            </c:numRef>
          </c:val>
          <c:smooth val="0"/>
          <c:extLst>
            <c:ext xmlns:c16="http://schemas.microsoft.com/office/drawing/2014/chart" uri="{C3380CC4-5D6E-409C-BE32-E72D297353CC}">
              <c16:uniqueId val="{00000005-D736-43E0-AC39-1D63DD0DCD81}"/>
            </c:ext>
          </c:extLst>
        </c:ser>
        <c:ser>
          <c:idx val="3"/>
          <c:order val="3"/>
          <c:tx>
            <c:strRef>
              <c:f>'9.08 Graphique 1'!$A$9</c:f>
              <c:strCache>
                <c:ptCount val="1"/>
                <c:pt idx="0">
                  <c:v>Disciplines de santé</c:v>
                </c:pt>
              </c:strCache>
            </c:strRef>
          </c:tx>
          <c:spPr>
            <a:ln w="28575" cap="rnd">
              <a:solidFill>
                <a:schemeClr val="accent4"/>
              </a:solidFill>
              <a:round/>
            </a:ln>
            <a:effectLst/>
          </c:spPr>
          <c:marker>
            <c:symbol val="none"/>
          </c:marker>
          <c:dLbls>
            <c:dLbl>
              <c:idx val="8"/>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736-43E0-AC39-1D63DD0DCD8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'9.08 Graphique 1'!$B$5:$J$5</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'9.08 Graphique 1'!$B$9:$J$9</c:f>
              <c:numCache>
                <c:formatCode>_-* #.##0\ _€_-;\-* #.##0\ _€_-;_-* "-"??\ _€_-;_-@_-</c:formatCode>
                <c:ptCount val="9"/>
                <c:pt idx="0">
                  <c:v>31.568895595586199</c:v>
                </c:pt>
                <c:pt idx="1">
                  <c:v>31.790952282586201</c:v>
                </c:pt>
                <c:pt idx="2">
                  <c:v>31.7983275271948</c:v>
                </c:pt>
                <c:pt idx="3">
                  <c:v>31.525371995421601</c:v>
                </c:pt>
                <c:pt idx="4">
                  <c:v>31.7067080322349</c:v>
                </c:pt>
                <c:pt idx="5">
                  <c:v>29.1</c:v>
                </c:pt>
                <c:pt idx="6">
                  <c:v>31.2</c:v>
                </c:pt>
                <c:pt idx="7">
                  <c:v>29.6891526215299</c:v>
                </c:pt>
                <c:pt idx="8">
                  <c:v>29.656214881527099</c:v>
                </c:pt>
              </c:numCache>
            </c:numRef>
          </c:val>
          <c:smooth val="0"/>
          <c:extLst>
            <c:ext xmlns:c16="http://schemas.microsoft.com/office/drawing/2014/chart" uri="{C3380CC4-5D6E-409C-BE32-E72D297353CC}">
              <c16:uniqueId val="{00000007-D736-43E0-AC39-1D63DD0DCD81}"/>
            </c:ext>
          </c:extLst>
        </c:ser>
        <c:ser>
          <c:idx val="4"/>
          <c:order val="4"/>
          <c:marker>
            <c:symbol val="none"/>
          </c:marker>
          <c:cat>
            <c:strRef>
              <c:f>'9.08 Graphique 1'!$B$5:$J$5</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'9.08 Graphique 1'!$A$10</c:f>
              <c:numCache>
                <c:formatCode>General</c:formatCode>
                <c:ptCount val="1"/>
                <c:pt idx="0">
                  <c:v>0</c:v>
                </c:pt>
              </c:numCache>
            </c:numRef>
          </c:val>
          <c:smooth val="0"/>
          <c:extLst>
            <c:ext xmlns:c16="http://schemas.microsoft.com/office/drawing/2014/chart" uri="{C3380CC4-5D6E-409C-BE32-E72D297353CC}">
              <c16:uniqueId val="{00000000-5945-41C7-99F3-AE97333A3842}"/>
            </c:ext>
          </c:extLst>
        </c:ser>
        <c:ser>
          <c:idx val="5"/>
          <c:order val="5"/>
          <c:marker>
            <c:symbol val="none"/>
          </c:marker>
          <c:cat>
            <c:strRef>
              <c:f>'9.08 Graphique 1'!$B$5:$J$5</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'9.08 Tableau 2'!$I$30</c:f>
              <c:numCache>
                <c:formatCode>General</c:formatCode>
                <c:ptCount val="1"/>
                <c:pt idx="0">
                  <c:v>0</c:v>
                </c:pt>
              </c:numCache>
            </c:numRef>
          </c:val>
          <c:smooth val="0"/>
          <c:extLst>
            <c:ext xmlns:c16="http://schemas.microsoft.com/office/drawing/2014/chart" uri="{C3380CC4-5D6E-409C-BE32-E72D297353CC}">
              <c16:uniqueId val="{00000000-5770-404F-953B-1F240A549404}"/>
            </c:ext>
          </c:extLst>
        </c:ser>
        <c:ser>
          <c:idx val="6"/>
          <c:order val="6"/>
          <c:marker>
            <c:symbol val="none"/>
          </c:marker>
          <c:cat>
            <c:strRef>
              <c:f>'9.08 Graphique 1'!$B$5:$J$5</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'9.08 Tableau 2'!$I$30</c:f>
              <c:numCache>
                <c:formatCode>General</c:formatCode>
                <c:ptCount val="1"/>
                <c:pt idx="0">
                  <c:v>0</c:v>
                </c:pt>
              </c:numCache>
            </c:numRef>
          </c:val>
          <c:smooth val="0"/>
          <c:extLst>
            <c:ext xmlns:c16="http://schemas.microsoft.com/office/drawing/2014/chart" uri="{C3380CC4-5D6E-409C-BE32-E72D297353CC}">
              <c16:uniqueId val="{00000001-5770-404F-953B-1F240A549404}"/>
            </c:ext>
          </c:extLst>
        </c:ser>
        <c:dLbls>
          <c:showLegendKey val="0"/>
          <c:showVal val="0"/>
          <c:showCatName val="0"/>
          <c:showSerName val="0"/>
          <c:showPercent val="0"/>
          <c:showBubbleSize val="0"/>
        </c:dLbls>
        <c:smooth val="0"/>
        <c:axId val="541953392"/>
        <c:axId val="1"/>
      </c:lineChart>
      <c:catAx>
        <c:axId val="54195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5419533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76199</xdr:colOff>
      <xdr:row>13</xdr:row>
      <xdr:rowOff>66675</xdr:rowOff>
    </xdr:from>
    <xdr:to>
      <xdr:col>9</xdr:col>
      <xdr:colOff>171449</xdr:colOff>
      <xdr:row>43</xdr:row>
      <xdr:rowOff>142875</xdr:rowOff>
    </xdr:to>
    <xdr:graphicFrame macro="">
      <xdr:nvGraphicFramePr>
        <xdr:cNvPr id="107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0.6295</cdr:x>
      <cdr:y>0.15922</cdr:y>
    </cdr:from>
    <cdr:to>
      <cdr:x>0.68285</cdr:x>
      <cdr:y>0.21118</cdr:y>
    </cdr:to>
    <cdr:sp macro="" textlink="">
      <cdr:nvSpPr>
        <cdr:cNvPr id="2" name="ZoneTexte 1"/>
        <cdr:cNvSpPr txBox="1"/>
      </cdr:nvSpPr>
      <cdr:spPr>
        <a:xfrm xmlns:a="http://schemas.openxmlformats.org/drawingml/2006/main">
          <a:off x="5336457" y="732515"/>
          <a:ext cx="452262" cy="2390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DUT</a:t>
          </a:r>
        </a:p>
      </cdr:txBody>
    </cdr:sp>
  </cdr:relSizeAnchor>
  <cdr:relSizeAnchor xmlns:cdr="http://schemas.openxmlformats.org/drawingml/2006/chartDrawing">
    <cdr:from>
      <cdr:x>0.62145</cdr:x>
      <cdr:y>0.24323</cdr:y>
    </cdr:from>
    <cdr:to>
      <cdr:x>0.68448</cdr:x>
      <cdr:y>0.294</cdr:y>
    </cdr:to>
    <cdr:sp macro="" textlink="">
      <cdr:nvSpPr>
        <cdr:cNvPr id="3" name="ZoneTexte 1"/>
        <cdr:cNvSpPr txBox="1"/>
      </cdr:nvSpPr>
      <cdr:spPr>
        <a:xfrm xmlns:a="http://schemas.openxmlformats.org/drawingml/2006/main">
          <a:off x="5268172" y="1119010"/>
          <a:ext cx="534321" cy="2335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LMD</a:t>
          </a:r>
        </a:p>
      </cdr:txBody>
    </cdr:sp>
  </cdr:relSizeAnchor>
  <cdr:relSizeAnchor xmlns:cdr="http://schemas.openxmlformats.org/drawingml/2006/chartDrawing">
    <cdr:from>
      <cdr:x>0.56059</cdr:x>
      <cdr:y>0.34933</cdr:y>
    </cdr:from>
    <cdr:to>
      <cdr:x>0.76067</cdr:x>
      <cdr:y>0.40787</cdr:y>
    </cdr:to>
    <cdr:sp macro="" textlink="">
      <cdr:nvSpPr>
        <cdr:cNvPr id="4" name="ZoneTexte 1"/>
        <cdr:cNvSpPr txBox="1"/>
      </cdr:nvSpPr>
      <cdr:spPr>
        <a:xfrm xmlns:a="http://schemas.openxmlformats.org/drawingml/2006/main">
          <a:off x="4752283" y="1607127"/>
          <a:ext cx="1696128" cy="2693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Form. d'ingénieurs univ. </a:t>
          </a:r>
        </a:p>
      </cdr:txBody>
    </cdr:sp>
  </cdr:relSizeAnchor>
  <cdr:relSizeAnchor xmlns:cdr="http://schemas.openxmlformats.org/drawingml/2006/chartDrawing">
    <cdr:from>
      <cdr:x>0.53178</cdr:x>
      <cdr:y>0.46847</cdr:y>
    </cdr:from>
    <cdr:to>
      <cdr:x>0.71011</cdr:x>
      <cdr:y>0.52795</cdr:y>
    </cdr:to>
    <cdr:sp macro="" textlink="">
      <cdr:nvSpPr>
        <cdr:cNvPr id="5" name="ZoneTexte 1"/>
        <cdr:cNvSpPr txBox="1"/>
      </cdr:nvSpPr>
      <cdr:spPr>
        <a:xfrm xmlns:a="http://schemas.openxmlformats.org/drawingml/2006/main">
          <a:off x="4508045" y="2155243"/>
          <a:ext cx="1511755" cy="2736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Disciplines de santé</a:t>
          </a:r>
        </a:p>
      </cdr:txBody>
    </cdr:sp>
  </cdr:relSizeAnchor>
  <cdr:relSizeAnchor xmlns:cdr="http://schemas.openxmlformats.org/drawingml/2006/chartDrawing">
    <cdr:from>
      <cdr:x>0.01135</cdr:x>
      <cdr:y>0.86353</cdr:y>
    </cdr:from>
    <cdr:to>
      <cdr:x>0.92736</cdr:x>
      <cdr:y>0.97539</cdr:y>
    </cdr:to>
    <cdr:sp macro="" textlink="">
      <cdr:nvSpPr>
        <cdr:cNvPr id="6" name="ZoneTexte 5"/>
        <cdr:cNvSpPr txBox="1"/>
      </cdr:nvSpPr>
      <cdr:spPr>
        <a:xfrm xmlns:a="http://schemas.openxmlformats.org/drawingml/2006/main">
          <a:off x="95250" y="3676651"/>
          <a:ext cx="7686675"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0.00337</cdr:x>
      <cdr:y>0.92338</cdr:y>
    </cdr:from>
    <cdr:to>
      <cdr:x>0.85393</cdr:x>
      <cdr:y>1</cdr:y>
    </cdr:to>
    <cdr:sp macro="" textlink="">
      <cdr:nvSpPr>
        <cdr:cNvPr id="7" name="ZoneTexte 6"/>
        <cdr:cNvSpPr txBox="1"/>
      </cdr:nvSpPr>
      <cdr:spPr>
        <a:xfrm xmlns:a="http://schemas.openxmlformats.org/drawingml/2006/main">
          <a:off x="28664" y="4476750"/>
          <a:ext cx="7234736"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t>
          </a:r>
          <a:r>
            <a:rPr kumimoji="0" lang="fr-FR" sz="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Champ</a:t>
          </a:r>
          <a:r>
            <a:rPr kumimoji="0" lang="fr-FR"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France métropolitaine + DROM (Mayotte depuis 2013-2014).</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 SIES-MESR, systèmes d'information AGLAE (extractions annuelles au 15 mars n+1), SISE, SCOLARITE.</a:t>
          </a:r>
        </a:p>
        <a:p xmlns:a="http://schemas.openxmlformats.org/drawingml/2006/main">
          <a:endParaRPr lang="fr-FR" sz="1100"/>
        </a:p>
      </cdr:txBody>
    </cdr:sp>
  </cdr:relSizeAnchor>
  <cdr:relSizeAnchor xmlns:cdr="http://schemas.openxmlformats.org/drawingml/2006/chartDrawing">
    <cdr:from>
      <cdr:x>0.83989</cdr:x>
      <cdr:y>0.95739</cdr:y>
    </cdr:from>
    <cdr:to>
      <cdr:x>1</cdr:x>
      <cdr:y>1</cdr:y>
    </cdr:to>
    <cdr:sp macro="" textlink="">
      <cdr:nvSpPr>
        <cdr:cNvPr id="9" name="ZoneTexte 1"/>
        <cdr:cNvSpPr txBox="1"/>
      </cdr:nvSpPr>
      <cdr:spPr>
        <a:xfrm xmlns:a="http://schemas.openxmlformats.org/drawingml/2006/main">
          <a:off x="7159998" y="4723700"/>
          <a:ext cx="136487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RERS 2022, DEPP, SIES</a:t>
          </a:r>
        </a:p>
      </cdr:txBody>
    </cdr:sp>
  </cdr:relSizeAnchor>
  <cdr:relSizeAnchor xmlns:cdr="http://schemas.openxmlformats.org/drawingml/2006/chartDrawing">
    <cdr:from>
      <cdr:x>0.00478</cdr:x>
      <cdr:y>0.01429</cdr:y>
    </cdr:from>
    <cdr:to>
      <cdr:x>0.05813</cdr:x>
      <cdr:y>0.06625</cdr:y>
    </cdr:to>
    <cdr:sp macro="" textlink="">
      <cdr:nvSpPr>
        <cdr:cNvPr id="10" name="ZoneTexte 9"/>
        <cdr:cNvSpPr txBox="1"/>
      </cdr:nvSpPr>
      <cdr:spPr>
        <a:xfrm xmlns:a="http://schemas.openxmlformats.org/drawingml/2006/main">
          <a:off x="40557" y="65765"/>
          <a:ext cx="452262" cy="2390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cols>
    <col min="1" max="1" width="90.7109375" style="48" customWidth="1"/>
    <col min="2" max="16384" width="11.42578125" style="48"/>
  </cols>
  <sheetData>
    <row r="1" spans="1:1">
      <c r="A1" s="47" t="s">
        <v>64</v>
      </c>
    </row>
    <row r="2" spans="1:1">
      <c r="A2" s="49" t="s">
        <v>85</v>
      </c>
    </row>
    <row r="3" spans="1:1">
      <c r="A3" s="49"/>
    </row>
    <row r="4" spans="1:1" ht="27.75">
      <c r="A4" s="50" t="s">
        <v>65</v>
      </c>
    </row>
    <row r="7" spans="1:1" ht="102" customHeight="1">
      <c r="A7" s="50" t="s">
        <v>66</v>
      </c>
    </row>
    <row r="9" spans="1:1">
      <c r="A9" s="51" t="s">
        <v>67</v>
      </c>
    </row>
    <row r="11" spans="1:1" ht="15.75">
      <c r="A11" s="52" t="s">
        <v>68</v>
      </c>
    </row>
    <row r="12" spans="1:1">
      <c r="A12" s="47"/>
    </row>
    <row r="13" spans="1:1">
      <c r="A13" s="47"/>
    </row>
    <row r="14" spans="1:1">
      <c r="A14" s="47"/>
    </row>
    <row r="15" spans="1:1" s="53" customFormat="1" ht="34.9" customHeight="1"/>
    <row r="16" spans="1:1" ht="35.1" customHeight="1">
      <c r="A16" s="54" t="s">
        <v>69</v>
      </c>
    </row>
    <row r="17" spans="1:1">
      <c r="A17" s="55" t="s">
        <v>82</v>
      </c>
    </row>
    <row r="18" spans="1:1" ht="24">
      <c r="A18" s="55" t="s">
        <v>83</v>
      </c>
    </row>
    <row r="19" spans="1:1">
      <c r="A19" s="55" t="s">
        <v>84</v>
      </c>
    </row>
    <row r="20" spans="1:1">
      <c r="A20" s="55"/>
    </row>
    <row r="21" spans="1:1">
      <c r="A21" s="55"/>
    </row>
    <row r="22" spans="1:1">
      <c r="A22" s="55"/>
    </row>
    <row r="23" spans="1:1">
      <c r="A23" s="55"/>
    </row>
    <row r="24" spans="1:1">
      <c r="A24" s="55"/>
    </row>
    <row r="25" spans="1:1" ht="35.1" customHeight="1">
      <c r="A25" s="56" t="s">
        <v>70</v>
      </c>
    </row>
    <row r="26" spans="1:1">
      <c r="A26" s="57" t="s">
        <v>71</v>
      </c>
    </row>
    <row r="27" spans="1:1" ht="35.1" customHeight="1">
      <c r="A27" s="58" t="s">
        <v>72</v>
      </c>
    </row>
    <row r="28" spans="1:1">
      <c r="A28" s="59" t="s">
        <v>73</v>
      </c>
    </row>
    <row r="29" spans="1:1" ht="35.1" customHeight="1">
      <c r="A29" s="60" t="s">
        <v>74</v>
      </c>
    </row>
    <row r="30" spans="1:1">
      <c r="A30" s="61" t="s">
        <v>75</v>
      </c>
    </row>
    <row r="31" spans="1:1">
      <c r="A31" s="53"/>
    </row>
    <row r="32" spans="1:1" ht="22.5">
      <c r="A32" s="62" t="s">
        <v>76</v>
      </c>
    </row>
    <row r="33" spans="1:1">
      <c r="A33" s="63"/>
    </row>
    <row r="34" spans="1:1">
      <c r="A34" s="56" t="s">
        <v>77</v>
      </c>
    </row>
    <row r="35" spans="1:1">
      <c r="A35" s="63"/>
    </row>
    <row r="36" spans="1:1">
      <c r="A36" s="63" t="s">
        <v>78</v>
      </c>
    </row>
    <row r="37" spans="1:1">
      <c r="A37" s="63" t="s">
        <v>79</v>
      </c>
    </row>
    <row r="38" spans="1:1">
      <c r="A38" s="63" t="s">
        <v>80</v>
      </c>
    </row>
    <row r="39" spans="1:1">
      <c r="A39" s="63" t="s">
        <v>81</v>
      </c>
    </row>
    <row r="40" spans="1:1">
      <c r="A40" s="53"/>
    </row>
    <row r="41" spans="1:1">
      <c r="A41" s="53"/>
    </row>
    <row r="42" spans="1:1">
      <c r="A42" s="53"/>
    </row>
    <row r="43" spans="1:1">
      <c r="A43" s="53"/>
    </row>
    <row r="44" spans="1:1">
      <c r="A44" s="53"/>
    </row>
    <row r="45" spans="1:1">
      <c r="A45" s="53"/>
    </row>
    <row r="46" spans="1:1">
      <c r="A46" s="53"/>
    </row>
    <row r="47" spans="1:1">
      <c r="A47" s="53"/>
    </row>
    <row r="48" spans="1:1">
      <c r="A48" s="53"/>
    </row>
    <row r="49" spans="1:1">
      <c r="A49" s="53"/>
    </row>
    <row r="50" spans="1:1">
      <c r="A50" s="53"/>
    </row>
    <row r="51" spans="1:1">
      <c r="A51" s="53"/>
    </row>
    <row r="52" spans="1:1">
      <c r="A52" s="53"/>
    </row>
    <row r="53" spans="1:1">
      <c r="A53" s="53"/>
    </row>
    <row r="54" spans="1:1">
      <c r="A54" s="53"/>
    </row>
    <row r="55" spans="1:1">
      <c r="A55" s="53"/>
    </row>
    <row r="56" spans="1:1">
      <c r="A56" s="53"/>
    </row>
    <row r="57" spans="1:1">
      <c r="A57" s="53"/>
    </row>
    <row r="58" spans="1:1">
      <c r="A58" s="53"/>
    </row>
    <row r="59" spans="1:1">
      <c r="A59" s="53"/>
    </row>
    <row r="60" spans="1:1">
      <c r="A60" s="53"/>
    </row>
    <row r="61" spans="1:1">
      <c r="A61" s="53"/>
    </row>
    <row r="62" spans="1:1">
      <c r="A62" s="53"/>
    </row>
    <row r="63" spans="1:1">
      <c r="A63" s="53"/>
    </row>
    <row r="64" spans="1:1">
      <c r="A64" s="53"/>
    </row>
    <row r="65" spans="1:1">
      <c r="A65" s="53"/>
    </row>
    <row r="66" spans="1:1">
      <c r="A66" s="53"/>
    </row>
    <row r="67" spans="1:1">
      <c r="A67" s="53"/>
    </row>
    <row r="68" spans="1:1">
      <c r="A68" s="53"/>
    </row>
    <row r="69" spans="1:1">
      <c r="A69" s="53"/>
    </row>
    <row r="70" spans="1:1">
      <c r="A70" s="53"/>
    </row>
    <row r="71" spans="1:1">
      <c r="A71" s="53"/>
    </row>
    <row r="72" spans="1:1">
      <c r="A72" s="53"/>
    </row>
    <row r="73" spans="1:1">
      <c r="A73" s="53"/>
    </row>
    <row r="74" spans="1:1">
      <c r="A74" s="53"/>
    </row>
    <row r="75" spans="1:1">
      <c r="A75" s="53"/>
    </row>
    <row r="76" spans="1:1">
      <c r="A76" s="53"/>
    </row>
    <row r="77" spans="1:1">
      <c r="A77" s="53"/>
    </row>
    <row r="78" spans="1:1">
      <c r="A78" s="53"/>
    </row>
    <row r="79" spans="1:1">
      <c r="A79" s="53"/>
    </row>
    <row r="80" spans="1:1">
      <c r="A80" s="53"/>
    </row>
    <row r="81" spans="1:1">
      <c r="A81" s="53"/>
    </row>
    <row r="82" spans="1:1">
      <c r="A82" s="53"/>
    </row>
    <row r="83" spans="1:1">
      <c r="A83" s="53"/>
    </row>
    <row r="84" spans="1:1">
      <c r="A84" s="53"/>
    </row>
    <row r="85" spans="1:1">
      <c r="A85" s="53"/>
    </row>
    <row r="86" spans="1:1">
      <c r="A86" s="53"/>
    </row>
    <row r="87" spans="1:1">
      <c r="A87" s="53"/>
    </row>
    <row r="88" spans="1:1">
      <c r="A88" s="53"/>
    </row>
    <row r="89" spans="1:1">
      <c r="A89" s="53"/>
    </row>
    <row r="90" spans="1:1">
      <c r="A90" s="53"/>
    </row>
    <row r="91" spans="1:1">
      <c r="A91" s="53"/>
    </row>
    <row r="92" spans="1:1">
      <c r="A92" s="53"/>
    </row>
    <row r="93" spans="1:1">
      <c r="A93" s="53"/>
    </row>
    <row r="94" spans="1:1">
      <c r="A94" s="53"/>
    </row>
    <row r="95" spans="1:1">
      <c r="A95" s="53"/>
    </row>
    <row r="96" spans="1:1">
      <c r="A96" s="53"/>
    </row>
    <row r="97" spans="1:1">
      <c r="A97" s="53"/>
    </row>
    <row r="98" spans="1:1">
      <c r="A98" s="53"/>
    </row>
    <row r="99" spans="1:1">
      <c r="A99" s="53"/>
    </row>
    <row r="100" spans="1:1">
      <c r="A100" s="5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28" workbookViewId="0">
      <selection activeCell="A2" sqref="A2"/>
    </sheetView>
  </sheetViews>
  <sheetFormatPr baseColWidth="10" defaultRowHeight="12.75"/>
  <cols>
    <col min="1" max="1" width="35" customWidth="1"/>
    <col min="2" max="2" width="11.42578125" customWidth="1"/>
    <col min="12" max="12" width="11.42578125" customWidth="1"/>
  </cols>
  <sheetData>
    <row r="1" spans="1:10" ht="15.75">
      <c r="A1" s="64" t="s">
        <v>58</v>
      </c>
      <c r="B1" s="64"/>
      <c r="C1" s="64"/>
    </row>
    <row r="3" spans="1:10">
      <c r="A3" s="40" t="s">
        <v>57</v>
      </c>
    </row>
    <row r="4" spans="1:10" ht="15.75">
      <c r="A4" s="38"/>
    </row>
    <row r="5" spans="1:10" ht="12.75" customHeight="1">
      <c r="A5" s="12"/>
      <c r="B5" s="39" t="s">
        <v>40</v>
      </c>
      <c r="C5" s="39" t="s">
        <v>41</v>
      </c>
      <c r="D5" s="39" t="s">
        <v>42</v>
      </c>
      <c r="E5" s="39" t="s">
        <v>43</v>
      </c>
      <c r="F5" s="39" t="s">
        <v>44</v>
      </c>
      <c r="G5" s="39" t="s">
        <v>45</v>
      </c>
      <c r="H5" s="39" t="s">
        <v>46</v>
      </c>
      <c r="I5" s="39" t="s">
        <v>47</v>
      </c>
      <c r="J5" s="39" t="s">
        <v>49</v>
      </c>
    </row>
    <row r="6" spans="1:10">
      <c r="A6" s="7" t="s">
        <v>2</v>
      </c>
      <c r="B6" s="44">
        <f>45.4466194172573</f>
        <v>45.446619417257303</v>
      </c>
      <c r="C6" s="44">
        <f>45.0514264438963</f>
        <v>45.051426443896297</v>
      </c>
      <c r="D6" s="44">
        <f>44.5345328668481</f>
        <v>44.534532866848103</v>
      </c>
      <c r="E6" s="44">
        <f>44.5877437325905</f>
        <v>44.587743732590503</v>
      </c>
      <c r="F6" s="44">
        <f>43.9175219499532</f>
        <v>43.917521949953198</v>
      </c>
      <c r="G6" s="44">
        <f>44.4</f>
        <v>44.4</v>
      </c>
      <c r="H6" s="44">
        <f>44.8</f>
        <v>44.8</v>
      </c>
      <c r="I6" s="44">
        <f>43.7719990424598</f>
        <v>43.771999042459797</v>
      </c>
      <c r="J6" s="44">
        <f>45.1876629176616</f>
        <v>45.187662917661598</v>
      </c>
    </row>
    <row r="7" spans="1:10">
      <c r="A7" s="7" t="s">
        <v>4</v>
      </c>
      <c r="B7" s="44">
        <f>38.9548471534075</f>
        <v>38.954847153407499</v>
      </c>
      <c r="C7" s="44">
        <f>37.8850340451156</f>
        <v>37.885034045115603</v>
      </c>
      <c r="D7" s="44">
        <f>38.0320817277534</f>
        <v>38.0320817277534</v>
      </c>
      <c r="E7" s="44">
        <f>37.1998989133182</f>
        <v>37.199898913318201</v>
      </c>
      <c r="F7" s="44">
        <f>35.8330972520134</f>
        <v>35.833097252013403</v>
      </c>
      <c r="G7" s="44">
        <f>35.9</f>
        <v>35.9</v>
      </c>
      <c r="H7" s="44">
        <f>35.5</f>
        <v>35.5</v>
      </c>
      <c r="I7" s="44">
        <f>34.3748793016878</f>
        <v>34.374879301687798</v>
      </c>
      <c r="J7" s="44">
        <f>33.9675456389452</f>
        <v>33.967545638945197</v>
      </c>
    </row>
    <row r="8" spans="1:10">
      <c r="A8" s="7" t="s">
        <v>29</v>
      </c>
      <c r="B8" s="44">
        <f>39.755188595592</f>
        <v>39.755188595592003</v>
      </c>
      <c r="C8" s="44">
        <f>39.7180995861615</f>
        <v>39.7180995861615</v>
      </c>
      <c r="D8" s="44">
        <f>40.3756679047092</f>
        <v>40.375667904709204</v>
      </c>
      <c r="E8" s="44">
        <f>40.978720748536</f>
        <v>40.978720748535999</v>
      </c>
      <c r="F8" s="44">
        <f>41.146142846531</f>
        <v>41.146142846530999</v>
      </c>
      <c r="G8" s="44">
        <f>41</f>
        <v>41</v>
      </c>
      <c r="H8" s="44">
        <f>41.2</f>
        <v>41.2</v>
      </c>
      <c r="I8" s="44">
        <f>40.3100372615972</f>
        <v>40.310037261597202</v>
      </c>
      <c r="J8" s="44">
        <f>42.4749965022661</f>
        <v>42.474996502266102</v>
      </c>
    </row>
    <row r="9" spans="1:10">
      <c r="A9" s="7" t="s">
        <v>16</v>
      </c>
      <c r="B9" s="44">
        <f>31.5688955955862</f>
        <v>31.568895595586199</v>
      </c>
      <c r="C9" s="44">
        <f>31.7909522825862</f>
        <v>31.790952282586201</v>
      </c>
      <c r="D9" s="44">
        <f>31.7983275271948</f>
        <v>31.7983275271948</v>
      </c>
      <c r="E9" s="44">
        <f>31.5253719954216</f>
        <v>31.525371995421601</v>
      </c>
      <c r="F9" s="44">
        <f>31.7067080322349</f>
        <v>31.7067080322349</v>
      </c>
      <c r="G9" s="44">
        <f>29.1</f>
        <v>29.1</v>
      </c>
      <c r="H9" s="44">
        <f>31.2</f>
        <v>31.2</v>
      </c>
      <c r="I9" s="44">
        <f>29.6891526215299</f>
        <v>29.6891526215299</v>
      </c>
      <c r="J9" s="44">
        <f>29.6562148815271</f>
        <v>29.656214881527099</v>
      </c>
    </row>
    <row r="10" spans="1:10" ht="12.75" customHeight="1">
      <c r="A10" s="46" t="s">
        <v>61</v>
      </c>
      <c r="J10" s="45" t="s">
        <v>60</v>
      </c>
    </row>
    <row r="12" spans="1:10">
      <c r="A12" s="65" t="s">
        <v>56</v>
      </c>
      <c r="B12" s="65"/>
      <c r="C12" s="65"/>
      <c r="D12" s="65"/>
      <c r="E12" s="65"/>
      <c r="F12" s="65"/>
      <c r="G12" s="65"/>
      <c r="H12" s="65"/>
      <c r="I12" s="65"/>
    </row>
    <row r="32" spans="2:2">
      <c r="B32" s="37"/>
    </row>
    <row r="44" spans="1:1">
      <c r="A44" s="46"/>
    </row>
  </sheetData>
  <customSheetViews>
    <customSheetView guid="{CB4E1C36-DA16-4A21-B45C-C46EE58207AB}">
      <selection sqref="A1:C1"/>
      <pageMargins left="0.7" right="0.7" top="0.75" bottom="0.75" header="0.3" footer="0.3"/>
      <pageSetup paperSize="9" orientation="portrait" r:id="rId1"/>
    </customSheetView>
    <customSheetView guid="{6B96B389-23FC-4734-88E6-469F00D9B9A1}" topLeftCell="A16">
      <selection activeCell="A10" sqref="A10:J10"/>
      <pageMargins left="0.7" right="0.7" top="0.75" bottom="0.75" header="0.3" footer="0.3"/>
      <pageSetup paperSize="9" orientation="portrait" r:id="rId2"/>
    </customSheetView>
  </customSheetViews>
  <mergeCells count="2">
    <mergeCell ref="A1:C1"/>
    <mergeCell ref="A12:I12"/>
  </mergeCell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37"/>
  <sheetViews>
    <sheetView topLeftCell="A26" zoomScaleNormal="100" workbookViewId="0">
      <selection activeCell="A2" sqref="A2"/>
    </sheetView>
  </sheetViews>
  <sheetFormatPr baseColWidth="10" defaultRowHeight="12.75"/>
  <cols>
    <col min="1" max="1" width="35.7109375" customWidth="1"/>
    <col min="7" max="7" width="11.5703125" customWidth="1"/>
  </cols>
  <sheetData>
    <row r="1" spans="1:10" ht="15.75">
      <c r="A1" s="64" t="s">
        <v>58</v>
      </c>
      <c r="B1" s="64"/>
      <c r="C1" s="64"/>
    </row>
    <row r="2" spans="1:10" ht="15.75">
      <c r="A2" s="2"/>
      <c r="B2" s="2"/>
      <c r="C2" s="2"/>
    </row>
    <row r="3" spans="1:10" ht="14.25" customHeight="1">
      <c r="A3" s="4" t="s">
        <v>50</v>
      </c>
      <c r="B3" s="4"/>
      <c r="C3" s="4"/>
      <c r="D3" s="4"/>
      <c r="E3" s="4"/>
      <c r="F3" s="4"/>
      <c r="G3" s="4"/>
    </row>
    <row r="5" spans="1:10" ht="18.75" customHeight="1">
      <c r="A5" s="12"/>
      <c r="B5" s="73" t="s">
        <v>27</v>
      </c>
      <c r="C5" s="68">
        <v>2016</v>
      </c>
      <c r="D5" s="68">
        <v>2017</v>
      </c>
      <c r="E5" s="68">
        <v>2018</v>
      </c>
      <c r="F5" s="68">
        <v>2019</v>
      </c>
      <c r="G5" s="71">
        <v>2020</v>
      </c>
      <c r="H5" s="72"/>
      <c r="I5" s="72"/>
    </row>
    <row r="6" spans="1:10" ht="26.25" customHeight="1">
      <c r="A6" s="12"/>
      <c r="B6" s="68"/>
      <c r="C6" s="68"/>
      <c r="D6" s="68"/>
      <c r="E6" s="68"/>
      <c r="F6" s="68"/>
      <c r="G6" s="28" t="s">
        <v>1</v>
      </c>
      <c r="H6" s="26" t="s">
        <v>31</v>
      </c>
      <c r="I6" s="26" t="s">
        <v>25</v>
      </c>
    </row>
    <row r="7" spans="1:10" ht="18" customHeight="1">
      <c r="A7" s="7" t="s">
        <v>2</v>
      </c>
      <c r="B7" s="10">
        <v>45.446619417257281</v>
      </c>
      <c r="C7" s="10">
        <v>43.917521949953176</v>
      </c>
      <c r="D7" s="10">
        <v>44.4</v>
      </c>
      <c r="E7" s="10">
        <v>44.8</v>
      </c>
      <c r="F7" s="10">
        <v>43.771999042459811</v>
      </c>
      <c r="G7" s="10">
        <v>45.18766291766164</v>
      </c>
      <c r="H7" s="42">
        <v>12.140214003171767</v>
      </c>
      <c r="I7" s="11">
        <v>49579</v>
      </c>
    </row>
    <row r="8" spans="1:10" ht="18" customHeight="1">
      <c r="A8" s="7" t="s">
        <v>3</v>
      </c>
      <c r="B8" s="10">
        <v>41.82049174202227</v>
      </c>
      <c r="C8" s="10">
        <v>45.125361170658962</v>
      </c>
      <c r="D8" s="10">
        <v>43.5</v>
      </c>
      <c r="E8" s="10">
        <v>42.4</v>
      </c>
      <c r="F8" s="10">
        <v>38.84732469944791</v>
      </c>
      <c r="G8" s="10">
        <v>41.067787971457697</v>
      </c>
      <c r="H8" s="42">
        <v>12.633792048929662</v>
      </c>
      <c r="I8" s="11">
        <v>6446</v>
      </c>
      <c r="J8" s="27"/>
    </row>
    <row r="9" spans="1:10" ht="18" customHeight="1">
      <c r="A9" s="7" t="s">
        <v>4</v>
      </c>
      <c r="B9" s="10">
        <v>38.954847153407499</v>
      </c>
      <c r="C9" s="10">
        <v>35.833097252013438</v>
      </c>
      <c r="D9" s="10">
        <v>35.9</v>
      </c>
      <c r="E9" s="10">
        <v>35.5</v>
      </c>
      <c r="F9" s="10">
        <v>34.374879301687841</v>
      </c>
      <c r="G9" s="10">
        <v>33.967545638945232</v>
      </c>
      <c r="H9" s="42">
        <v>7.0669371196754565</v>
      </c>
      <c r="I9" s="11">
        <v>8373</v>
      </c>
    </row>
    <row r="10" spans="1:10" ht="18" customHeight="1">
      <c r="A10" s="7" t="s">
        <v>28</v>
      </c>
      <c r="B10" s="10">
        <v>42.992002097810413</v>
      </c>
      <c r="C10" s="10">
        <v>42.055875453188314</v>
      </c>
      <c r="D10" s="10">
        <v>43.1</v>
      </c>
      <c r="E10" s="10">
        <v>42.4</v>
      </c>
      <c r="F10" s="10">
        <v>44.670358431826322</v>
      </c>
      <c r="G10" s="10">
        <v>46.201661257494912</v>
      </c>
      <c r="H10" s="42">
        <v>12.605203806590021</v>
      </c>
      <c r="I10" s="11">
        <v>16798</v>
      </c>
    </row>
    <row r="11" spans="1:10" ht="18" customHeight="1">
      <c r="A11" s="7" t="s">
        <v>29</v>
      </c>
      <c r="B11" s="10">
        <v>39.755188595592038</v>
      </c>
      <c r="C11" s="10">
        <v>41.146142846530978</v>
      </c>
      <c r="D11" s="10">
        <v>41</v>
      </c>
      <c r="E11" s="10">
        <v>41.2</v>
      </c>
      <c r="F11" s="10">
        <v>40.310037261597188</v>
      </c>
      <c r="G11" s="10">
        <v>42.474996502266109</v>
      </c>
      <c r="H11" s="42">
        <v>14.329367821696126</v>
      </c>
      <c r="I11" s="11">
        <v>400738</v>
      </c>
    </row>
    <row r="12" spans="1:10" ht="18" customHeight="1">
      <c r="A12" s="30" t="s">
        <v>7</v>
      </c>
      <c r="B12" s="6">
        <v>37.04228029126277</v>
      </c>
      <c r="C12" s="6">
        <v>38.272291015599464</v>
      </c>
      <c r="D12" s="6">
        <v>38.5</v>
      </c>
      <c r="E12" s="6">
        <v>39</v>
      </c>
      <c r="F12" s="6">
        <v>38.144375219816105</v>
      </c>
      <c r="G12" s="6">
        <v>40.619950515047464</v>
      </c>
      <c r="H12" s="43">
        <v>14.007271258331649</v>
      </c>
      <c r="I12" s="31">
        <v>64355</v>
      </c>
    </row>
    <row r="13" spans="1:10" ht="18" customHeight="1">
      <c r="A13" s="30" t="s">
        <v>30</v>
      </c>
      <c r="B13" s="6">
        <v>34.413747655497538</v>
      </c>
      <c r="C13" s="6">
        <v>37.007390402545361</v>
      </c>
      <c r="D13" s="6">
        <v>36.6</v>
      </c>
      <c r="E13" s="6">
        <v>37.4</v>
      </c>
      <c r="F13" s="6">
        <v>36.957515735813445</v>
      </c>
      <c r="G13" s="6">
        <v>38.795770511063246</v>
      </c>
      <c r="H13" s="43">
        <v>14.117877423144703</v>
      </c>
      <c r="I13" s="31">
        <v>39626</v>
      </c>
    </row>
    <row r="14" spans="1:10" ht="18" customHeight="1">
      <c r="A14" s="30" t="s">
        <v>9</v>
      </c>
      <c r="B14" s="6">
        <v>52.004840918500591</v>
      </c>
      <c r="C14" s="6">
        <v>53.0631814468871</v>
      </c>
      <c r="D14" s="6">
        <v>52.3</v>
      </c>
      <c r="E14" s="6">
        <v>52.2</v>
      </c>
      <c r="F14" s="6">
        <v>51.50477766909939</v>
      </c>
      <c r="G14" s="6">
        <v>54.944714270951742</v>
      </c>
      <c r="H14" s="43">
        <v>24.694292308222245</v>
      </c>
      <c r="I14" s="31">
        <v>15951</v>
      </c>
    </row>
    <row r="15" spans="1:10" ht="18" customHeight="1">
      <c r="A15" s="30" t="s">
        <v>10</v>
      </c>
      <c r="B15" s="6">
        <v>38.180683651416921</v>
      </c>
      <c r="C15" s="6">
        <v>40.642537738963419</v>
      </c>
      <c r="D15" s="6">
        <v>41.3</v>
      </c>
      <c r="E15" s="6">
        <v>41.7</v>
      </c>
      <c r="F15" s="6">
        <v>41.904435005220172</v>
      </c>
      <c r="G15" s="6">
        <v>43.421535949935382</v>
      </c>
      <c r="H15" s="43">
        <v>14.370450989728589</v>
      </c>
      <c r="I15" s="31">
        <v>31917</v>
      </c>
    </row>
    <row r="16" spans="1:10" ht="18" customHeight="1">
      <c r="A16" s="30" t="s">
        <v>11</v>
      </c>
      <c r="B16" s="6">
        <v>45.344546753980651</v>
      </c>
      <c r="C16" s="6">
        <v>47.754379718734619</v>
      </c>
      <c r="D16" s="6">
        <v>47.7</v>
      </c>
      <c r="E16" s="6">
        <v>48.9</v>
      </c>
      <c r="F16" s="6">
        <v>48.936755831022673</v>
      </c>
      <c r="G16" s="6">
        <v>50.663334716285711</v>
      </c>
      <c r="H16" s="43">
        <v>19.767856970562413</v>
      </c>
      <c r="I16" s="31">
        <v>52509</v>
      </c>
    </row>
    <row r="17" spans="1:9" ht="18" customHeight="1">
      <c r="A17" s="30" t="s">
        <v>0</v>
      </c>
      <c r="B17" s="6">
        <v>40.477809427547548</v>
      </c>
      <c r="C17" s="6">
        <v>42.033363341540394</v>
      </c>
      <c r="D17" s="6">
        <v>42.3</v>
      </c>
      <c r="E17" s="6">
        <v>42.5</v>
      </c>
      <c r="F17" s="6">
        <v>41.999581890771516</v>
      </c>
      <c r="G17" s="6">
        <v>43.581751344504973</v>
      </c>
      <c r="H17" s="43">
        <v>14.006600072234674</v>
      </c>
      <c r="I17" s="31">
        <v>88087</v>
      </c>
    </row>
    <row r="18" spans="1:9" ht="18" customHeight="1">
      <c r="A18" s="30" t="s">
        <v>12</v>
      </c>
      <c r="B18" s="6">
        <v>43.814747105423521</v>
      </c>
      <c r="C18" s="6">
        <v>41.903678422449751</v>
      </c>
      <c r="D18" s="6">
        <v>41.9</v>
      </c>
      <c r="E18" s="6">
        <v>43.6</v>
      </c>
      <c r="F18" s="6">
        <v>41.341904379268783</v>
      </c>
      <c r="G18" s="6">
        <v>41.820615796519412</v>
      </c>
      <c r="H18" s="43">
        <v>15.167336010709503</v>
      </c>
      <c r="I18" s="31">
        <v>3124</v>
      </c>
    </row>
    <row r="19" spans="1:9" ht="18" customHeight="1">
      <c r="A19" s="30" t="s">
        <v>24</v>
      </c>
      <c r="B19" s="6">
        <v>35.122569202508394</v>
      </c>
      <c r="C19" s="6">
        <v>35.188895544585129</v>
      </c>
      <c r="D19" s="6">
        <v>33.9</v>
      </c>
      <c r="E19" s="6">
        <v>33.700000000000003</v>
      </c>
      <c r="F19" s="6">
        <v>32.988580415754925</v>
      </c>
      <c r="G19" s="6">
        <v>35.189285476460014</v>
      </c>
      <c r="H19" s="43">
        <v>11.835752813478058</v>
      </c>
      <c r="I19" s="31">
        <v>42275</v>
      </c>
    </row>
    <row r="20" spans="1:9" ht="18" customHeight="1">
      <c r="A20" s="30" t="s">
        <v>13</v>
      </c>
      <c r="B20" s="6">
        <v>42.811396965175938</v>
      </c>
      <c r="C20" s="6">
        <v>43.449820788530467</v>
      </c>
      <c r="D20" s="6">
        <v>42.7</v>
      </c>
      <c r="E20" s="6">
        <v>42.2</v>
      </c>
      <c r="F20" s="6">
        <v>39.696168173823935</v>
      </c>
      <c r="G20" s="6">
        <v>41.921494934097268</v>
      </c>
      <c r="H20" s="43">
        <v>12.1226855197971</v>
      </c>
      <c r="I20" s="31">
        <v>31901</v>
      </c>
    </row>
    <row r="21" spans="1:9" ht="18" customHeight="1">
      <c r="A21" s="30" t="s">
        <v>14</v>
      </c>
      <c r="B21" s="6">
        <v>37.574433214968586</v>
      </c>
      <c r="C21" s="6">
        <v>38.344877000238831</v>
      </c>
      <c r="D21" s="6">
        <v>39.6</v>
      </c>
      <c r="E21" s="6">
        <v>38.1</v>
      </c>
      <c r="F21" s="6">
        <v>33.20062409210739</v>
      </c>
      <c r="G21" s="6">
        <v>40.680040802448147</v>
      </c>
      <c r="H21" s="43">
        <v>13.906834410064603</v>
      </c>
      <c r="I21" s="31">
        <v>5982</v>
      </c>
    </row>
    <row r="22" spans="1:9" ht="18" customHeight="1">
      <c r="A22" s="30" t="s">
        <v>15</v>
      </c>
      <c r="B22" s="6">
        <v>46.679553037123341</v>
      </c>
      <c r="C22" s="6">
        <v>45.643264068199514</v>
      </c>
      <c r="D22" s="6">
        <v>45</v>
      </c>
      <c r="E22" s="6">
        <v>44.9</v>
      </c>
      <c r="F22" s="6">
        <v>42.585814796389734</v>
      </c>
      <c r="G22" s="6">
        <v>44.511478910838228</v>
      </c>
      <c r="H22" s="43">
        <v>9.6618615411995012</v>
      </c>
      <c r="I22" s="31">
        <v>25011</v>
      </c>
    </row>
    <row r="23" spans="1:9" ht="18" customHeight="1">
      <c r="A23" s="7" t="s">
        <v>16</v>
      </c>
      <c r="B23" s="10">
        <v>31.568895595586156</v>
      </c>
      <c r="C23" s="10">
        <v>31.706708032234875</v>
      </c>
      <c r="D23" s="10">
        <v>29.1</v>
      </c>
      <c r="E23" s="10">
        <v>31.2</v>
      </c>
      <c r="F23" s="10">
        <v>29.689152621529924</v>
      </c>
      <c r="G23" s="10">
        <v>29.656214881527088</v>
      </c>
      <c r="H23" s="42">
        <v>8.2424539799616969</v>
      </c>
      <c r="I23" s="11">
        <v>37473</v>
      </c>
    </row>
    <row r="24" spans="1:9" ht="18" customHeight="1">
      <c r="A24" s="30" t="s">
        <v>51</v>
      </c>
      <c r="B24" s="6">
        <v>38.713583327218025</v>
      </c>
      <c r="C24" s="6">
        <v>38.743971556306548</v>
      </c>
      <c r="D24" s="6">
        <v>36.299999999999997</v>
      </c>
      <c r="E24" s="6">
        <v>38.299999999999997</v>
      </c>
      <c r="F24" s="6">
        <v>38.281317243634987</v>
      </c>
      <c r="G24" s="6">
        <v>38.711353598337226</v>
      </c>
      <c r="H24" s="43">
        <v>13.09431021044427</v>
      </c>
      <c r="I24" s="31">
        <v>16390</v>
      </c>
    </row>
    <row r="25" spans="1:9" ht="18" customHeight="1">
      <c r="A25" s="30" t="s">
        <v>17</v>
      </c>
      <c r="B25" s="6">
        <v>26.21411285887141</v>
      </c>
      <c r="C25" s="6">
        <v>26.399968144834819</v>
      </c>
      <c r="D25" s="6">
        <v>23.9</v>
      </c>
      <c r="E25" s="6">
        <v>26</v>
      </c>
      <c r="F25" s="6">
        <v>23.985556101518664</v>
      </c>
      <c r="G25" s="6">
        <v>25.093133695949728</v>
      </c>
      <c r="H25" s="43">
        <v>5.7974981849343603</v>
      </c>
      <c r="I25" s="31">
        <v>21083</v>
      </c>
    </row>
    <row r="26" spans="1:9" ht="18" customHeight="1">
      <c r="A26" s="7" t="s">
        <v>18</v>
      </c>
      <c r="B26" s="10">
        <v>29.971001449927503</v>
      </c>
      <c r="C26" s="10">
        <v>29.652246750790347</v>
      </c>
      <c r="D26" s="10">
        <v>31</v>
      </c>
      <c r="E26" s="10">
        <v>31.2</v>
      </c>
      <c r="F26" s="10">
        <v>27.893068327450145</v>
      </c>
      <c r="G26" s="10">
        <v>31.335693748069293</v>
      </c>
      <c r="H26" s="42">
        <v>9.010764441698548</v>
      </c>
      <c r="I26" s="11">
        <v>13187</v>
      </c>
    </row>
    <row r="27" spans="1:9" ht="18" customHeight="1">
      <c r="A27" s="32" t="s">
        <v>19</v>
      </c>
      <c r="B27" s="23">
        <v>39.154832868753111</v>
      </c>
      <c r="C27" s="23">
        <v>40.012435877506604</v>
      </c>
      <c r="D27" s="23">
        <v>39.5</v>
      </c>
      <c r="E27" s="23">
        <v>40</v>
      </c>
      <c r="F27" s="23">
        <v>38.986622735466064</v>
      </c>
      <c r="G27" s="23">
        <v>41.021434441602331</v>
      </c>
      <c r="H27" s="41">
        <v>13.172911992396392</v>
      </c>
      <c r="I27" s="33">
        <v>532594</v>
      </c>
    </row>
    <row r="28" spans="1:9" ht="15.75" customHeight="1">
      <c r="A28" s="7" t="s">
        <v>38</v>
      </c>
      <c r="B28" s="10">
        <v>42.944461730751989</v>
      </c>
      <c r="C28" s="10">
        <v>43.743751469799022</v>
      </c>
      <c r="D28" s="10">
        <v>43.4</v>
      </c>
      <c r="E28" s="10">
        <v>43.7</v>
      </c>
      <c r="F28" s="10">
        <v>42.800205394038684</v>
      </c>
      <c r="G28" s="10">
        <v>44.880340112198084</v>
      </c>
      <c r="H28" s="10">
        <v>15.009784973952831</v>
      </c>
      <c r="I28" s="11">
        <v>405690</v>
      </c>
    </row>
    <row r="29" spans="1:9" ht="15.75" customHeight="1" thickBot="1">
      <c r="A29" s="20" t="s">
        <v>39</v>
      </c>
      <c r="B29" s="21">
        <v>31.76895028561297</v>
      </c>
      <c r="C29" s="21">
        <v>32.141194428544168</v>
      </c>
      <c r="D29" s="21">
        <v>31.4</v>
      </c>
      <c r="E29" s="21">
        <v>32</v>
      </c>
      <c r="F29" s="21">
        <v>30.821049001859585</v>
      </c>
      <c r="G29" s="21">
        <v>32.197206111440941</v>
      </c>
      <c r="H29" s="21">
        <v>8.9685040568723267</v>
      </c>
      <c r="I29" s="34">
        <v>126904</v>
      </c>
    </row>
    <row r="30" spans="1:9">
      <c r="A30" s="5" t="s">
        <v>37</v>
      </c>
      <c r="H30" s="22"/>
      <c r="I30" s="22" t="s">
        <v>63</v>
      </c>
    </row>
    <row r="31" spans="1:9" ht="27" customHeight="1">
      <c r="A31" s="66" t="s">
        <v>32</v>
      </c>
      <c r="B31" s="66"/>
      <c r="C31" s="66"/>
      <c r="D31" s="66"/>
      <c r="E31" s="66"/>
      <c r="F31" s="66"/>
      <c r="G31" s="66"/>
      <c r="H31" s="66"/>
      <c r="I31" s="67"/>
    </row>
    <row r="32" spans="1:9" ht="26.25" customHeight="1">
      <c r="A32" s="66" t="s">
        <v>62</v>
      </c>
      <c r="B32" s="66"/>
      <c r="C32" s="66"/>
      <c r="D32" s="66"/>
      <c r="E32" s="66"/>
      <c r="F32" s="66"/>
      <c r="G32" s="66"/>
      <c r="H32" s="66"/>
      <c r="I32" s="67"/>
    </row>
    <row r="33" spans="1:9" ht="15" customHeight="1">
      <c r="A33" s="70" t="s">
        <v>33</v>
      </c>
      <c r="B33" s="67"/>
      <c r="C33" s="67"/>
      <c r="D33" s="67"/>
      <c r="E33" s="67"/>
      <c r="F33" s="67"/>
      <c r="G33" s="67"/>
      <c r="H33" s="67"/>
      <c r="I33" s="67"/>
    </row>
    <row r="34" spans="1:9" ht="15" customHeight="1">
      <c r="A34" s="70" t="s">
        <v>34</v>
      </c>
      <c r="B34" s="67"/>
      <c r="C34" s="67"/>
      <c r="D34" s="67"/>
      <c r="E34" s="67"/>
      <c r="F34" s="67"/>
      <c r="G34" s="67"/>
      <c r="H34" s="67"/>
      <c r="I34" s="67"/>
    </row>
    <row r="35" spans="1:9" ht="24" customHeight="1">
      <c r="A35" s="66" t="s">
        <v>52</v>
      </c>
      <c r="B35" s="66"/>
      <c r="C35" s="66"/>
      <c r="D35" s="66"/>
      <c r="E35" s="66"/>
      <c r="F35" s="66"/>
      <c r="G35" s="66"/>
      <c r="H35" s="66"/>
      <c r="I35" s="67"/>
    </row>
    <row r="36" spans="1:9" ht="24" customHeight="1">
      <c r="A36" s="36"/>
      <c r="B36" s="36"/>
      <c r="C36" s="36"/>
      <c r="D36" s="36"/>
      <c r="E36" s="36"/>
      <c r="F36" s="36"/>
      <c r="G36" s="36"/>
      <c r="H36" s="36"/>
    </row>
    <row r="37" spans="1:9" ht="12.75" customHeight="1">
      <c r="A37" s="69" t="s">
        <v>55</v>
      </c>
      <c r="B37" s="69"/>
      <c r="C37" s="69"/>
      <c r="D37" s="69"/>
      <c r="E37" s="69"/>
      <c r="F37" s="69"/>
      <c r="G37" s="69"/>
      <c r="H37" s="69"/>
      <c r="I37" s="9"/>
    </row>
  </sheetData>
  <customSheetViews>
    <customSheetView guid="{CB4E1C36-DA16-4A21-B45C-C46EE58207AB}" fitToPage="1">
      <selection sqref="A1:C1"/>
      <pageMargins left="0.78740157480314965" right="0.78740157480314965" top="0.98425196850393704" bottom="0.98425196850393704" header="0.51181102362204722" footer="0.51181102362204722"/>
      <pageSetup paperSize="9" scale="72" orientation="landscape" r:id="rId1"/>
      <headerFooter alignWithMargins="0"/>
    </customSheetView>
    <customSheetView guid="{6B96B389-23FC-4734-88E6-469F00D9B9A1}" showPageBreaks="1" fitToPage="1" printArea="1" topLeftCell="A28">
      <selection activeCell="I30" sqref="I30"/>
      <pageMargins left="0.78740157480314965" right="0.78740157480314965" top="0.98425196850393704" bottom="0.98425196850393704" header="0.51181102362204722" footer="0.51181102362204722"/>
      <pageSetup paperSize="9" scale="69" orientation="landscape" r:id="rId2"/>
      <headerFooter alignWithMargins="0"/>
    </customSheetView>
  </customSheetViews>
  <mergeCells count="13">
    <mergeCell ref="A1:C1"/>
    <mergeCell ref="G5:I5"/>
    <mergeCell ref="B5:B6"/>
    <mergeCell ref="C5:C6"/>
    <mergeCell ref="D5:D6"/>
    <mergeCell ref="A31:I31"/>
    <mergeCell ref="F5:F6"/>
    <mergeCell ref="E5:E6"/>
    <mergeCell ref="A37:H37"/>
    <mergeCell ref="A32:I32"/>
    <mergeCell ref="A33:I33"/>
    <mergeCell ref="A34:I34"/>
    <mergeCell ref="A35:I35"/>
  </mergeCells>
  <phoneticPr fontId="4" type="noConversion"/>
  <pageMargins left="0.78740157480314965" right="0.78740157480314965" top="0.98425196850393704" bottom="0.98425196850393704" header="0.51181102362204722" footer="0.51181102362204722"/>
  <pageSetup paperSize="9" scale="69"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K36"/>
  <sheetViews>
    <sheetView topLeftCell="A13" workbookViewId="0">
      <selection activeCell="A2" sqref="A2"/>
    </sheetView>
  </sheetViews>
  <sheetFormatPr baseColWidth="10" defaultRowHeight="12.75"/>
  <cols>
    <col min="1" max="1" width="35" customWidth="1"/>
    <col min="2" max="2" width="9.5703125" customWidth="1"/>
    <col min="3" max="3" width="12.140625" customWidth="1"/>
    <col min="4" max="4" width="9.5703125" customWidth="1"/>
    <col min="5" max="5" width="11.28515625" customWidth="1"/>
    <col min="6" max="10" width="8.140625" customWidth="1"/>
    <col min="11" max="11" width="7.85546875" customWidth="1"/>
  </cols>
  <sheetData>
    <row r="1" spans="1:9" ht="15.75">
      <c r="A1" s="64" t="s">
        <v>58</v>
      </c>
      <c r="B1" s="64"/>
      <c r="C1" s="64"/>
      <c r="D1" s="64"/>
    </row>
    <row r="3" spans="1:9">
      <c r="A3" s="4" t="s">
        <v>48</v>
      </c>
      <c r="B3" s="1"/>
      <c r="C3" s="1"/>
      <c r="D3" s="1"/>
      <c r="E3" s="1"/>
      <c r="F3" s="1"/>
      <c r="G3" s="1"/>
      <c r="H3" s="1"/>
      <c r="I3" s="1"/>
    </row>
    <row r="4" spans="1:9">
      <c r="A4" s="4"/>
      <c r="B4" s="1"/>
      <c r="C4" s="1"/>
      <c r="D4" s="1"/>
      <c r="E4" s="1"/>
      <c r="F4" s="1"/>
      <c r="G4" s="1"/>
      <c r="H4" s="1"/>
      <c r="I4" s="1"/>
    </row>
    <row r="5" spans="1:9" ht="12.75" customHeight="1">
      <c r="A5" s="76"/>
      <c r="B5" s="74" t="s">
        <v>20</v>
      </c>
      <c r="C5" s="75"/>
      <c r="D5" s="74" t="s">
        <v>21</v>
      </c>
      <c r="E5" s="75"/>
    </row>
    <row r="6" spans="1:9" ht="33.75">
      <c r="A6" s="76"/>
      <c r="B6" s="29" t="s">
        <v>26</v>
      </c>
      <c r="C6" s="29" t="s">
        <v>1</v>
      </c>
      <c r="D6" s="29" t="s">
        <v>26</v>
      </c>
      <c r="E6" s="29" t="s">
        <v>1</v>
      </c>
    </row>
    <row r="7" spans="1:9">
      <c r="A7" s="13" t="s">
        <v>2</v>
      </c>
      <c r="B7" s="18">
        <v>49579</v>
      </c>
      <c r="C7" s="10">
        <v>45.18766291766164</v>
      </c>
      <c r="D7" s="10"/>
      <c r="E7" s="15"/>
    </row>
    <row r="8" spans="1:9">
      <c r="A8" s="13" t="s">
        <v>3</v>
      </c>
      <c r="B8" s="18">
        <v>6446</v>
      </c>
      <c r="C8" s="10">
        <v>41.067787971457697</v>
      </c>
      <c r="D8" s="10"/>
      <c r="E8" s="15"/>
    </row>
    <row r="9" spans="1:9">
      <c r="A9" s="13" t="s">
        <v>4</v>
      </c>
      <c r="B9" s="18"/>
      <c r="C9" s="10"/>
      <c r="D9" s="18">
        <v>8373</v>
      </c>
      <c r="E9" s="15">
        <v>33.967545638945232</v>
      </c>
    </row>
    <row r="10" spans="1:9">
      <c r="A10" s="13" t="s">
        <v>5</v>
      </c>
      <c r="B10" s="18"/>
      <c r="C10" s="10"/>
      <c r="D10" s="18">
        <v>16798</v>
      </c>
      <c r="E10" s="15">
        <v>46.201661257494912</v>
      </c>
    </row>
    <row r="11" spans="1:9" ht="12.75" customHeight="1">
      <c r="A11" s="13" t="s">
        <v>6</v>
      </c>
      <c r="B11" s="18">
        <v>328127</v>
      </c>
      <c r="C11" s="10">
        <v>45.385851734230371</v>
      </c>
      <c r="D11" s="18">
        <v>72611</v>
      </c>
      <c r="E11" s="15">
        <v>32.930756113489593</v>
      </c>
    </row>
    <row r="12" spans="1:9">
      <c r="A12" s="8" t="s">
        <v>7</v>
      </c>
      <c r="B12" s="19">
        <v>50130</v>
      </c>
      <c r="C12" s="6">
        <v>42.349542121447641</v>
      </c>
      <c r="D12" s="19">
        <v>14225</v>
      </c>
      <c r="E12" s="16">
        <v>35.509236145781323</v>
      </c>
    </row>
    <row r="13" spans="1:9">
      <c r="A13" s="8" t="s">
        <v>8</v>
      </c>
      <c r="B13" s="19">
        <v>28389</v>
      </c>
      <c r="C13" s="6">
        <v>42.829340413976226</v>
      </c>
      <c r="D13" s="19">
        <v>11237</v>
      </c>
      <c r="E13" s="16">
        <v>31.339245872378402</v>
      </c>
    </row>
    <row r="14" spans="1:9">
      <c r="A14" s="8" t="s">
        <v>9</v>
      </c>
      <c r="B14" s="19">
        <v>15666</v>
      </c>
      <c r="C14" s="6">
        <v>55.208627008739775</v>
      </c>
      <c r="D14" s="19">
        <v>285</v>
      </c>
      <c r="E14" s="16">
        <v>43.511450381679388</v>
      </c>
    </row>
    <row r="15" spans="1:9">
      <c r="A15" s="8" t="s">
        <v>10</v>
      </c>
      <c r="B15" s="19">
        <v>26345</v>
      </c>
      <c r="C15" s="6">
        <v>46.739169002590216</v>
      </c>
      <c r="D15" s="19">
        <v>5572</v>
      </c>
      <c r="E15" s="16">
        <v>32.510648229184902</v>
      </c>
    </row>
    <row r="16" spans="1:9">
      <c r="A16" s="8" t="s">
        <v>11</v>
      </c>
      <c r="B16" s="19">
        <v>47243</v>
      </c>
      <c r="C16" s="6">
        <v>52.852204459261408</v>
      </c>
      <c r="D16" s="19">
        <v>5266</v>
      </c>
      <c r="E16" s="16">
        <v>36.938832772166108</v>
      </c>
    </row>
    <row r="17" spans="1:11">
      <c r="A17" s="8" t="s">
        <v>0</v>
      </c>
      <c r="B17" s="19">
        <v>70837</v>
      </c>
      <c r="C17" s="6">
        <v>45.873835134732573</v>
      </c>
      <c r="D17" s="19">
        <v>17250</v>
      </c>
      <c r="E17" s="16">
        <v>36.162005785920925</v>
      </c>
    </row>
    <row r="18" spans="1:11">
      <c r="A18" s="8" t="s">
        <v>12</v>
      </c>
      <c r="B18" s="19">
        <v>1844</v>
      </c>
      <c r="C18" s="6">
        <v>43.779677113010443</v>
      </c>
      <c r="D18" s="19">
        <v>1280</v>
      </c>
      <c r="E18" s="16">
        <v>39.287906691221608</v>
      </c>
    </row>
    <row r="19" spans="1:11">
      <c r="A19" s="8" t="s">
        <v>24</v>
      </c>
      <c r="B19" s="19">
        <v>33773</v>
      </c>
      <c r="C19" s="6">
        <v>39.563052773384875</v>
      </c>
      <c r="D19" s="19">
        <v>8502</v>
      </c>
      <c r="E19" s="16">
        <v>24.451410658307211</v>
      </c>
    </row>
    <row r="20" spans="1:11">
      <c r="A20" s="8" t="s">
        <v>13</v>
      </c>
      <c r="B20" s="19">
        <v>25045</v>
      </c>
      <c r="C20" s="6">
        <v>45.486741736287684</v>
      </c>
      <c r="D20" s="19">
        <v>6856</v>
      </c>
      <c r="E20" s="16">
        <v>32.590198222179964</v>
      </c>
    </row>
    <row r="21" spans="1:11">
      <c r="A21" s="8" t="s">
        <v>14</v>
      </c>
      <c r="B21" s="19">
        <v>5684</v>
      </c>
      <c r="C21" s="6">
        <v>41.619682214249103</v>
      </c>
      <c r="D21" s="19">
        <v>298</v>
      </c>
      <c r="E21" s="16">
        <v>28.435114503816795</v>
      </c>
    </row>
    <row r="22" spans="1:11">
      <c r="A22" s="8" t="s">
        <v>15</v>
      </c>
      <c r="B22" s="19">
        <v>23171</v>
      </c>
      <c r="C22" s="6">
        <v>45.013210039630117</v>
      </c>
      <c r="D22" s="19">
        <v>1840</v>
      </c>
      <c r="E22" s="16">
        <v>39.032668646584639</v>
      </c>
    </row>
    <row r="23" spans="1:11">
      <c r="A23" s="13" t="s">
        <v>22</v>
      </c>
      <c r="B23" s="18">
        <v>17447</v>
      </c>
      <c r="C23" s="10">
        <v>36.307071211553669</v>
      </c>
      <c r="D23" s="18">
        <v>20026</v>
      </c>
      <c r="E23" s="15">
        <v>25.576643081560192</v>
      </c>
    </row>
    <row r="24" spans="1:11">
      <c r="A24" s="8" t="s">
        <v>54</v>
      </c>
      <c r="B24" s="19">
        <v>16390</v>
      </c>
      <c r="C24" s="6">
        <v>38.711353598337226</v>
      </c>
      <c r="D24" s="19"/>
      <c r="E24" s="16"/>
    </row>
    <row r="25" spans="1:11">
      <c r="A25" s="8" t="s">
        <v>17</v>
      </c>
      <c r="B25" s="19">
        <v>1057</v>
      </c>
      <c r="C25" s="6">
        <v>18.495188101487315</v>
      </c>
      <c r="D25" s="19">
        <v>20026</v>
      </c>
      <c r="E25" s="16">
        <v>25.576643081560192</v>
      </c>
    </row>
    <row r="26" spans="1:11">
      <c r="A26" s="13" t="s">
        <v>23</v>
      </c>
      <c r="B26" s="18"/>
      <c r="C26" s="10"/>
      <c r="D26" s="18">
        <v>13187</v>
      </c>
      <c r="E26" s="15">
        <v>26.484975541579313</v>
      </c>
      <c r="J26" s="10"/>
      <c r="K26" s="11"/>
    </row>
    <row r="27" spans="1:11">
      <c r="A27" s="17" t="s">
        <v>19</v>
      </c>
      <c r="B27" s="24">
        <v>405690</v>
      </c>
      <c r="C27" s="25">
        <v>44.880340112198084</v>
      </c>
      <c r="D27" s="24">
        <v>126904</v>
      </c>
      <c r="E27" s="14">
        <v>32.197206111440941</v>
      </c>
    </row>
    <row r="28" spans="1:11">
      <c r="A28" s="5" t="s">
        <v>37</v>
      </c>
      <c r="E28" s="22" t="s">
        <v>63</v>
      </c>
    </row>
    <row r="29" spans="1:11" ht="15" customHeight="1">
      <c r="A29" s="3" t="s">
        <v>35</v>
      </c>
      <c r="B29" s="3"/>
      <c r="C29" s="3"/>
      <c r="D29" s="3"/>
      <c r="E29" s="3"/>
      <c r="F29" s="3"/>
      <c r="G29" s="3"/>
      <c r="H29" s="3"/>
    </row>
    <row r="30" spans="1:11" ht="13.5" customHeight="1">
      <c r="A30" s="3" t="s">
        <v>36</v>
      </c>
      <c r="B30" s="3"/>
      <c r="C30" s="3"/>
      <c r="D30" s="3"/>
      <c r="E30" s="3"/>
      <c r="F30" s="3"/>
      <c r="G30" s="3"/>
      <c r="H30" s="3"/>
    </row>
    <row r="31" spans="1:11" ht="12.75" customHeight="1">
      <c r="A31" s="3" t="s">
        <v>53</v>
      </c>
      <c r="B31" s="3"/>
      <c r="C31" s="3"/>
      <c r="D31" s="3"/>
      <c r="E31" s="3"/>
      <c r="F31" s="3"/>
      <c r="G31" s="3"/>
      <c r="H31" s="3"/>
    </row>
    <row r="32" spans="1:11" ht="12.75" customHeight="1">
      <c r="A32" s="3" t="s">
        <v>59</v>
      </c>
      <c r="B32" s="3"/>
      <c r="C32" s="3"/>
      <c r="D32" s="3"/>
      <c r="E32" s="3"/>
      <c r="F32" s="3"/>
      <c r="G32" s="3"/>
      <c r="H32" s="3"/>
    </row>
    <row r="33" spans="1:8" ht="12.75" customHeight="1">
      <c r="A33" s="69" t="s">
        <v>55</v>
      </c>
      <c r="B33" s="69"/>
      <c r="C33" s="69"/>
      <c r="D33" s="69"/>
      <c r="E33" s="69"/>
      <c r="F33" s="69"/>
      <c r="G33" s="69"/>
      <c r="H33" s="69"/>
    </row>
    <row r="36" spans="1:8">
      <c r="G36" s="35"/>
    </row>
  </sheetData>
  <customSheetViews>
    <customSheetView guid="{CB4E1C36-DA16-4A21-B45C-C46EE58207AB}" fitToPage="1">
      <selection activeCell="A32" sqref="A32"/>
      <pageMargins left="0.78740157480314965" right="0.78740157480314965" top="0.98425196850393704" bottom="0.98425196850393704" header="0.51181102362204722" footer="0.51181102362204722"/>
      <pageSetup paperSize="9" scale="95" fitToHeight="0" orientation="landscape" r:id="rId1"/>
      <headerFooter alignWithMargins="0"/>
    </customSheetView>
    <customSheetView guid="{6B96B389-23FC-4734-88E6-469F00D9B9A1}" showPageBreaks="1" fitToPage="1" printArea="1" topLeftCell="A13">
      <selection activeCell="E28" sqref="E28"/>
      <pageMargins left="0.78740157480314965" right="0.78740157480314965" top="0.98425196850393704" bottom="0.98425196850393704" header="0.51181102362204722" footer="0.51181102362204722"/>
      <pageSetup paperSize="9" scale="95" fitToHeight="0" orientation="landscape" r:id="rId2"/>
      <headerFooter alignWithMargins="0"/>
    </customSheetView>
  </customSheetViews>
  <mergeCells count="5">
    <mergeCell ref="B5:C5"/>
    <mergeCell ref="D5:E5"/>
    <mergeCell ref="A33:H33"/>
    <mergeCell ref="A1:D1"/>
    <mergeCell ref="A5:A6"/>
  </mergeCells>
  <phoneticPr fontId="4" type="noConversion"/>
  <pageMargins left="0.78740157480314965" right="0.78740157480314965" top="0.98425196850393704" bottom="0.98425196850393704" header="0.51181102362204722" footer="0.51181102362204722"/>
  <pageSetup paperSize="9" scale="95" fitToHeight="0"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9.08 Notice</vt:lpstr>
      <vt:lpstr>9.08 Graphique 1</vt:lpstr>
      <vt:lpstr>9.08 Tableau 2</vt:lpstr>
      <vt:lpstr>9.08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;9.08 </dc:title>
  <dc:creator>DEPP-MENJ - Ministère de l'Education nationale et de la Jeunesse; Direction de l'évaluation de la prospective et de la performance</dc:creator>
  <cp:lastModifiedBy>Administration centrale</cp:lastModifiedBy>
  <cp:lastPrinted>2019-07-02T09:58:04Z</cp:lastPrinted>
  <dcterms:created xsi:type="dcterms:W3CDTF">2012-07-13T15:01:51Z</dcterms:created>
  <dcterms:modified xsi:type="dcterms:W3CDTF">2022-08-16T09:13:14Z</dcterms:modified>
  <cp:contentStatus>Publié</cp:contentStatus>
</cp:coreProperties>
</file>