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toader\Documents\MàJ chiffres EEC 2023\chapitre à remettre en ligne début 2024\"/>
    </mc:Choice>
  </mc:AlternateContent>
  <bookViews>
    <workbookView xWindow="0" yWindow="0" windowWidth="38400" windowHeight="17700" activeTab="5"/>
  </bookViews>
  <sheets>
    <sheet name="Table des contenus" sheetId="10" r:id="rId1"/>
    <sheet name="1.1" sheetId="11" r:id="rId2"/>
    <sheet name="1.2" sheetId="3" r:id="rId3"/>
    <sheet name="1.3" sheetId="7" r:id="rId4"/>
    <sheet name="1.4" sheetId="6" r:id="rId5"/>
    <sheet name="1.5" sheetId="9" r:id="rId6"/>
  </sheets>
  <definedNames>
    <definedName name="_xlnm._FilterDatabase" localSheetId="3" hidden="1">'1.3'!$G$42:$I$45</definedName>
    <definedName name="_xlnm._FilterDatabase" localSheetId="4" hidden="1">'1.4'!$B$39:$H$56</definedName>
    <definedName name="_xlnm._FilterDatabase" localSheetId="5" hidden="1">'1.5'!$B$56:$E$75</definedName>
    <definedName name="Country" localSheetId="1">#REF!</definedName>
    <definedName name="Country" localSheetId="3">#REF!</definedName>
    <definedName name="Country" localSheetId="4">#REF!</definedName>
    <definedName name="Country">#REF!</definedName>
  </definedNames>
  <calcPr calcId="162913"/>
</workbook>
</file>

<file path=xl/calcChain.xml><?xml version="1.0" encoding="utf-8"?>
<calcChain xmlns="http://schemas.openxmlformats.org/spreadsheetml/2006/main">
  <c r="G55" i="6" l="1"/>
  <c r="G54" i="6"/>
  <c r="G53" i="6"/>
  <c r="G52" i="6"/>
  <c r="G51" i="6"/>
  <c r="G50" i="6"/>
  <c r="G49" i="6"/>
  <c r="G48" i="6"/>
  <c r="G47" i="6"/>
  <c r="G46" i="6"/>
  <c r="G45" i="6"/>
  <c r="G44" i="6"/>
  <c r="G43" i="6"/>
  <c r="G42" i="6"/>
  <c r="G41" i="6"/>
  <c r="G40" i="6"/>
  <c r="G56" i="6"/>
  <c r="F40" i="6" l="1"/>
  <c r="F44" i="6"/>
  <c r="F45" i="6"/>
  <c r="F47" i="6"/>
  <c r="F48" i="6"/>
  <c r="F50" i="6"/>
  <c r="F51" i="6"/>
  <c r="F52" i="6"/>
  <c r="F53" i="6"/>
  <c r="F55" i="6"/>
  <c r="F56" i="6"/>
  <c r="C107" i="6" l="1"/>
  <c r="C111" i="6"/>
  <c r="C101" i="6"/>
  <c r="C120" i="6"/>
  <c r="C121" i="6"/>
  <c r="C116" i="6"/>
  <c r="C104" i="6"/>
  <c r="C109" i="6"/>
  <c r="C115" i="6"/>
  <c r="C118" i="6"/>
  <c r="C113" i="6"/>
  <c r="C108" i="6"/>
  <c r="C105" i="6"/>
  <c r="C102" i="6"/>
  <c r="C119" i="6"/>
  <c r="C117" i="6"/>
  <c r="C114" i="6"/>
  <c r="C100" i="6"/>
  <c r="C106" i="6"/>
  <c r="C103" i="6"/>
  <c r="C99" i="6"/>
  <c r="C112" i="6"/>
  <c r="C65" i="6"/>
  <c r="C66" i="6"/>
  <c r="C67" i="6"/>
  <c r="C68" i="6"/>
  <c r="C69" i="6"/>
  <c r="C70" i="6"/>
  <c r="C71" i="6"/>
  <c r="C73" i="6"/>
  <c r="C74" i="6"/>
  <c r="C77" i="6"/>
  <c r="C76" i="6"/>
  <c r="C78" i="6"/>
  <c r="C79" i="6"/>
  <c r="C80" i="6"/>
  <c r="C81" i="6"/>
  <c r="C82" i="6"/>
  <c r="C84" i="6"/>
  <c r="C85" i="6"/>
  <c r="C86" i="6"/>
  <c r="D56" i="6"/>
  <c r="C56" i="6"/>
  <c r="D50" i="6"/>
  <c r="C50" i="6"/>
  <c r="D55" i="6"/>
  <c r="C55" i="6"/>
  <c r="D53" i="6"/>
  <c r="C53" i="6"/>
  <c r="D54" i="6"/>
  <c r="C54" i="6"/>
  <c r="D52" i="6"/>
  <c r="C52" i="6"/>
  <c r="D51" i="6"/>
  <c r="C51" i="6"/>
  <c r="D48" i="6"/>
  <c r="C48" i="6"/>
  <c r="D44" i="6"/>
  <c r="C44" i="6"/>
  <c r="D45" i="6"/>
  <c r="C45" i="6"/>
  <c r="C40" i="6"/>
  <c r="C41" i="6"/>
  <c r="E27" i="6"/>
  <c r="E20" i="6"/>
  <c r="E10" i="6"/>
  <c r="E31" i="6"/>
  <c r="E18" i="6"/>
  <c r="E26" i="6"/>
  <c r="E23" i="6"/>
  <c r="E30" i="6"/>
  <c r="E8" i="6"/>
  <c r="E15" i="6"/>
  <c r="E17" i="6"/>
  <c r="E9" i="6"/>
  <c r="E19" i="6"/>
  <c r="E24" i="6"/>
  <c r="E32" i="6"/>
  <c r="E13" i="6"/>
  <c r="E5" i="6" l="1"/>
  <c r="E6" i="6"/>
  <c r="E7" i="6"/>
  <c r="E11" i="6"/>
  <c r="E12" i="6"/>
  <c r="E14" i="6"/>
  <c r="E21" i="6"/>
  <c r="E22" i="6"/>
  <c r="E25" i="6"/>
  <c r="E28" i="6"/>
  <c r="E29" i="6"/>
  <c r="E33" i="6"/>
</calcChain>
</file>

<file path=xl/sharedStrings.xml><?xml version="1.0" encoding="utf-8"?>
<sst xmlns="http://schemas.openxmlformats.org/spreadsheetml/2006/main" count="576" uniqueCount="142">
  <si>
    <t>HU</t>
  </si>
  <si>
    <t>AT</t>
  </si>
  <si>
    <t>DE</t>
  </si>
  <si>
    <t>EE</t>
  </si>
  <si>
    <t>MT</t>
  </si>
  <si>
    <t>ES</t>
  </si>
  <si>
    <t>IE</t>
  </si>
  <si>
    <t>DK</t>
  </si>
  <si>
    <t>FR</t>
  </si>
  <si>
    <t>LU</t>
  </si>
  <si>
    <t xml:space="preserve">Lecture, écriture, littérature </t>
  </si>
  <si>
    <t>Mathématiques</t>
  </si>
  <si>
    <t>Autres disciplines obligatoires</t>
  </si>
  <si>
    <t>LT</t>
  </si>
  <si>
    <t>LV</t>
  </si>
  <si>
    <t>FI</t>
  </si>
  <si>
    <t>RO</t>
  </si>
  <si>
    <t>SI</t>
  </si>
  <si>
    <t>EL</t>
  </si>
  <si>
    <t>SE</t>
  </si>
  <si>
    <t>CY</t>
  </si>
  <si>
    <t>NL</t>
  </si>
  <si>
    <t>PT</t>
  </si>
  <si>
    <t>BEfr</t>
  </si>
  <si>
    <t>BEnl</t>
  </si>
  <si>
    <t>IT</t>
  </si>
  <si>
    <t>PL</t>
  </si>
  <si>
    <t>CZ</t>
  </si>
  <si>
    <t>SK</t>
  </si>
  <si>
    <t>HR</t>
  </si>
  <si>
    <t xml:space="preserve">Langues vivantes </t>
  </si>
  <si>
    <t>Total</t>
  </si>
  <si>
    <t>BG</t>
  </si>
  <si>
    <t>Temps d'instruction moyen par année (échelle de gauche)</t>
  </si>
  <si>
    <t>Durée de la CITE 1 (échelle de droite)</t>
  </si>
  <si>
    <t>Nombre total d'heures d'instruction obligatoire en CITE 1 (cette colonne n'est pas comprise dans les données du graph)</t>
  </si>
  <si>
    <t>UE-27</t>
  </si>
  <si>
    <t>Flexible</t>
  </si>
  <si>
    <t>BE</t>
  </si>
  <si>
    <t>CITE 2</t>
  </si>
  <si>
    <t>CITE 1</t>
  </si>
  <si>
    <t>Âge obligatoire d'entrée dans le sco</t>
  </si>
  <si>
    <t>CITE 0</t>
  </si>
  <si>
    <t>CITE 3</t>
  </si>
  <si>
    <t>Obligation de formation</t>
  </si>
  <si>
    <t xml:space="preserve">Évolution du PIB </t>
  </si>
  <si>
    <t>CITE 02</t>
  </si>
  <si>
    <t>Note : les pays où l’organisation du temps d’instruction se caractérise par une flexibilité horizontale et/ou les pays où certains enseignements sont inclus dans une autre discipline ont été exclus de la figure, ce qui explique l’absence d’une moyenne européenne.</t>
  </si>
  <si>
    <t>Évolution des dépenses  publiques d'éducation</t>
  </si>
  <si>
    <t>Temps d'enseignement statutaire, en heures (2020-2021)</t>
  </si>
  <si>
    <t>Taux d'emploi dans la population totale des individus âgés de 20 à 34 ans</t>
  </si>
  <si>
    <t>FI f.</t>
  </si>
  <si>
    <t>FI h.</t>
  </si>
  <si>
    <t>PT f.</t>
  </si>
  <si>
    <t>PT h.</t>
  </si>
  <si>
    <t>PL f.</t>
  </si>
  <si>
    <t>PL h.</t>
  </si>
  <si>
    <t>FR f.</t>
  </si>
  <si>
    <t>FR h.</t>
  </si>
  <si>
    <t>DE f.</t>
  </si>
  <si>
    <t>DE h.</t>
  </si>
  <si>
    <t>UE-27 femmes</t>
  </si>
  <si>
    <t>UE-27 hommes</t>
  </si>
  <si>
    <t>Santé et protection sociales</t>
  </si>
  <si>
    <t>Ingénierie, industries de transformation et construction</t>
  </si>
  <si>
    <t>Technologies de l'information et de la communication</t>
  </si>
  <si>
    <t>Commerce, administration et droit</t>
  </si>
  <si>
    <t>Score moyen</t>
  </si>
  <si>
    <t>Voie générale</t>
  </si>
  <si>
    <t>Voie professionnelle</t>
  </si>
  <si>
    <t>Proportion d'élèves de la filière professionnelle inscrits en apprentissage</t>
  </si>
  <si>
    <t>Enseignement profesionnel (CITE 35)</t>
  </si>
  <si>
    <t>Enseignement général (CITE 34)</t>
  </si>
  <si>
    <t>Publication biennalle du ministère chargé de l'Éducation nationale [EEC 2022]</t>
  </si>
  <si>
    <t>Chapitre 1 : Les systèmes éducatifs européens</t>
  </si>
  <si>
    <t>1.1 : La diversité des systèmes éducatifs en Europe</t>
  </si>
  <si>
    <t>1.2 : Les conditions de scolarisation</t>
  </si>
  <si>
    <t>1.3 : Les dépenses d'éducation en Europe</t>
  </si>
  <si>
    <t>1.4 : Le temps d'instruction à l'école élémentaire</t>
  </si>
  <si>
    <t>1.5 : L'enseignement professionnel du second cycle du secondaire</t>
  </si>
  <si>
    <t>Type de système</t>
  </si>
  <si>
    <t>Données officielles nationales, OCDE : Education GPS ; portail Eurydice : National Education Systems.</t>
  </si>
  <si>
    <t>Structure unique</t>
  </si>
  <si>
    <t>Structure unique + tronc commun</t>
  </si>
  <si>
    <t>BE fr</t>
  </si>
  <si>
    <t>BE nl</t>
  </si>
  <si>
    <t>Tronc commun</t>
  </si>
  <si>
    <t>Orientation précoce</t>
  </si>
  <si>
    <t>Les comparaisons internationales sont devenues un point d’appui incontournable au pilotage des systèmes éducatifs et à l’élaboration des politiques publiques d’éducation. Il est donc primordial d’en maîtriser la qualité et la pertinence afin de les utiliser à bon escient et d’en tirer des interprétations valides. À travers L’Europe de l’éducation en chiffres, la DEPP propose un panorama complet d’indicateurs et d’analyses pour apprécier les résultats mais aussi la diversité des modes d’organisation de la scolarité dans l’Union européenne, et situer la France par rapport à ses voisins.
Comme dans les éditions précédentes, les grands thèmes suivants sont abordés : l’organisation de la scolarité, les principaux acteurs de l’éducation (élèves, parents, enseignants), les résultats des systèmes éducatifs et les retombées sociales et économiques de l’éducation. Sont présentées ici les données du chapitre 1 sur l'organisation des systèmes éducatifs européens.</t>
  </si>
  <si>
    <t>L'Europe de l'éducation en chiffres 2022, DEPP.</t>
  </si>
  <si>
    <t>Eurostat, collecte de données UOE, educ_uoe_enra02</t>
  </si>
  <si>
    <t>OCDE, collecte de données UOE, oecd.stat</t>
  </si>
  <si>
    <t>Eurostat, collecte de données UOE, educ_uoe_enra16</t>
  </si>
  <si>
    <t>Eurostat, collecte de donnée UOE, educ_uoe_grad02</t>
  </si>
  <si>
    <t>Eurostat, enquête sur les forces de travail EU-LFS, edat_lfse_24</t>
  </si>
  <si>
    <t>1.2.2 : Effectifs d’élèves en CITE 1 et en CITE 2 en 2020-2021</t>
  </si>
  <si>
    <t>1.5.4 : Répartition des diplômés de la voie professionnelle du second cycle de l'enseignement secondaire  au cours de l’année 2021, selon le sexe et par spécialité de formation</t>
  </si>
  <si>
    <t xml:space="preserve">Note : les données de la Belgique, de l'Irlande et des Pays-Bas ne sont pas disponibles. </t>
  </si>
  <si>
    <t>UE-23</t>
  </si>
  <si>
    <t>1.2.3 : Taille moyenne des classes en CITE 1 et en CITE 2 en 2020-2021</t>
  </si>
  <si>
    <t>1.3.1 : Dépense annuelle des établissements d’enseignement par élève et par niveau de CITE en 2020</t>
  </si>
  <si>
    <t>1.5.5 : Taux d'emploi des jeunes diplômés de la voie professionnelle du second cycle du secondaire et du post-secondaire non-supérieur en 2022</t>
  </si>
  <si>
    <t>UE-25</t>
  </si>
  <si>
    <t>CITE 24</t>
  </si>
  <si>
    <t>Temps annuel moyen d'instruction statutataire ('compulsory instruction time'), en heures (2023 / 2022 pour DE)</t>
  </si>
  <si>
    <t>Nombre d'élèves par enseignant en ETP (2021)</t>
  </si>
  <si>
    <t>1.3.3 : Évolution des dépenses publiques au titre des établissements d'enseignement de la CITE 1 à la CITE 4 et évolution du PIB entre 2015 et 2020</t>
  </si>
  <si>
    <r>
      <t xml:space="preserve">OCDE, </t>
    </r>
    <r>
      <rPr>
        <i/>
        <sz val="10"/>
        <color rgb="FF0070C0"/>
        <rFont val="Arial"/>
        <family val="2"/>
      </rPr>
      <t>Regards sur l'éducation 2023</t>
    </r>
    <r>
      <rPr>
        <sz val="10"/>
        <color rgb="FF0070C0"/>
        <rFont val="Arial"/>
        <family val="2"/>
      </rPr>
      <t>, table C2.4</t>
    </r>
  </si>
  <si>
    <t>1.1.1 : Types d’organisation des systèmes éducatifs en Europe en 2023-2024</t>
  </si>
  <si>
    <r>
      <t xml:space="preserve">Eurydice, </t>
    </r>
    <r>
      <rPr>
        <i/>
        <sz val="10"/>
        <color rgb="FF0070C0"/>
        <rFont val="Arial"/>
        <family val="2"/>
      </rPr>
      <t>Structure des systèmes éducatifs européens 2023-2024, 2023.</t>
    </r>
  </si>
  <si>
    <t>1.4.1 : Nombre total d'heures annuel moyen et nombre d'années d’instruction obligatoire en CITE1 en 2022-2023</t>
  </si>
  <si>
    <t>1.4.2 : Nombre d'heures total cumulé par discipline en CITE 1 en 2022-2023</t>
  </si>
  <si>
    <t>1.4.3 : Nombre d'heures total cumulé alloué aux disciplines artistiques en CITE 1 en 2022-2023</t>
  </si>
  <si>
    <t>1.4.4 : Nombre d'heures total cumulé alloué à l'éducation physique et sportive en CITE 1 en 2022-2023</t>
  </si>
  <si>
    <t>1.2.1 : Durée de scolarisation obligatoire en Europe en 2023-2024</t>
  </si>
  <si>
    <t>1.5.2 : Proportion d'élèves de la filière professionnelle inscrits en programme combinant études et travail parmi les inscrits de la voie professionnelle en 2020-2021</t>
  </si>
  <si>
    <t xml:space="preserve">Taux d'emploi des individus âgés de 20 à 34 ans et diplômés de CITE 35 et 45 </t>
  </si>
  <si>
    <t>Note : les données du Danemark et de la Grèce ne sont pas disponibles.</t>
  </si>
  <si>
    <t>1.5.1 : Distribution des élèves du second cycle de l'enseignement secondaire selon l’orientation du programme en 2020-2021</t>
  </si>
  <si>
    <t>Sciences naturelles</t>
  </si>
  <si>
    <r>
      <t xml:space="preserve">L'Europe de l'éducation en chiffres 2022, </t>
    </r>
    <r>
      <rPr>
        <b/>
        <sz val="20"/>
        <color rgb="FF0070C0"/>
        <rFont val="Arial"/>
        <family val="2"/>
      </rPr>
      <t>données actualisées en 2023</t>
    </r>
  </si>
  <si>
    <t>1.1.2 : Le système à « structure unique » (Finlande)</t>
  </si>
  <si>
    <t>1.1.3 : Le système à « tronc commun » (France)</t>
  </si>
  <si>
    <t>1.1.4 : Le système à « orientation précoce » (Allemagne)</t>
  </si>
  <si>
    <r>
      <t xml:space="preserve">OCDE, </t>
    </r>
    <r>
      <rPr>
        <i/>
        <sz val="10"/>
        <color rgb="FF0070C0"/>
        <rFont val="Arial"/>
        <family val="2"/>
      </rPr>
      <t>Regards sur l'éducation 2023</t>
    </r>
    <r>
      <rPr>
        <sz val="10"/>
        <color rgb="FF0070C0"/>
        <rFont val="Arial"/>
        <family val="2"/>
      </rPr>
      <t>, table B2.3 et table C1.1</t>
    </r>
  </si>
  <si>
    <r>
      <t xml:space="preserve">DEPP, </t>
    </r>
    <r>
      <rPr>
        <i/>
        <sz val="10"/>
        <color rgb="FF0070C0"/>
        <rFont val="Arial"/>
        <family val="2"/>
      </rPr>
      <t>L'Europe de l'éducation en chiffres 2022</t>
    </r>
    <r>
      <rPr>
        <sz val="10"/>
        <color rgb="FF0070C0"/>
        <rFont val="Arial"/>
        <family val="2"/>
      </rPr>
      <t>, données actualisées en 2023.</t>
    </r>
  </si>
  <si>
    <r>
      <t xml:space="preserve">DEPP, </t>
    </r>
    <r>
      <rPr>
        <i/>
        <sz val="10"/>
        <color rgb="FF0070C0"/>
        <rFont val="Arial"/>
        <family val="2"/>
      </rPr>
      <t xml:space="preserve">L'Europe de l'éducation en chiffres 2022, </t>
    </r>
    <r>
      <rPr>
        <sz val="10"/>
        <color rgb="FF0070C0"/>
        <rFont val="Arial"/>
        <family val="2"/>
      </rPr>
      <t>données actualisées en 2023.</t>
    </r>
  </si>
  <si>
    <r>
      <t xml:space="preserve">OCDE, </t>
    </r>
    <r>
      <rPr>
        <i/>
        <sz val="10"/>
        <color rgb="FF0070C0"/>
        <rFont val="Arial"/>
        <family val="2"/>
      </rPr>
      <t>Regards sur l'éducation 2023</t>
    </r>
    <r>
      <rPr>
        <sz val="10"/>
        <color rgb="FF0070C0"/>
        <rFont val="Arial"/>
        <family val="2"/>
      </rPr>
      <t>, table D1.1, table D3.4, table D7.1</t>
    </r>
  </si>
  <si>
    <t>1.3.2 : Facteurs qui influencent le coût salarial des enseignants par élève en CITE 1 et en CITE 2</t>
  </si>
  <si>
    <t>Note : les données du Chypre et de la Croatie ne sont pas disponibles, ainsi que partiellement celles de l'Estonie et de l'Irlande.</t>
  </si>
  <si>
    <r>
      <t xml:space="preserve">Eurydice, </t>
    </r>
    <r>
      <rPr>
        <i/>
        <sz val="10"/>
        <color rgb="FF0070C0"/>
        <rFont val="Arial"/>
        <family val="2"/>
      </rPr>
      <t>Recommended annual instruction time in full-time compulsory education in Europe 2022/2023,</t>
    </r>
    <r>
      <rPr>
        <sz val="10"/>
        <color rgb="FF0070C0"/>
        <rFont val="Arial"/>
        <family val="2"/>
      </rPr>
      <t xml:space="preserve"> 2023.</t>
    </r>
  </si>
  <si>
    <r>
      <t xml:space="preserve"> Eurydice, </t>
    </r>
    <r>
      <rPr>
        <i/>
        <sz val="10"/>
        <color rgb="FF0070C0"/>
        <rFont val="Arial"/>
        <family val="2"/>
      </rPr>
      <t>Recommended annual instruction time in full-time compulsory education in Europe 2022/2023,</t>
    </r>
    <r>
      <rPr>
        <sz val="10"/>
        <color rgb="FF0070C0"/>
        <rFont val="Arial"/>
        <family val="2"/>
      </rPr>
      <t xml:space="preserve"> 2023.</t>
    </r>
  </si>
  <si>
    <t xml:space="preserve"> Eurydice, Recommended annual instruction time in full-time compulsory education in Europe 2022/2023, 2023.</t>
  </si>
  <si>
    <t>Salaire effectif annuel moyen des enseignants (25-64 ans), en PPA (2022/ 2020 pour la France)</t>
  </si>
  <si>
    <r>
      <t xml:space="preserve">OCDE, </t>
    </r>
    <r>
      <rPr>
        <i/>
        <sz val="10"/>
        <color rgb="FF0070C0"/>
        <rFont val="Arial"/>
        <family val="2"/>
      </rPr>
      <t>Regards sur l'éducation 2023</t>
    </r>
    <r>
      <rPr>
        <sz val="10"/>
        <color rgb="FF0070C0"/>
        <rFont val="Arial"/>
        <family val="2"/>
      </rPr>
      <t>, table B1.3</t>
    </r>
  </si>
  <si>
    <t xml:space="preserve">Les données de la Croatie, de la Grèce, de l'Italie, de la Lituanie, des Pays-Bas, du Portugal, de la République tchéque et de la Slovénie ne sont pas disponibles. </t>
  </si>
  <si>
    <t>Note : à partir de l'enseignement secondaire, les durées retenues pour chaque niveau d'enseignement correspondent à la fillière générale (la plus commune s'il y en a plusieurs).</t>
  </si>
  <si>
    <r>
      <t xml:space="preserve">Note : voir </t>
    </r>
    <r>
      <rPr>
        <b/>
        <sz val="10"/>
        <color theme="1"/>
        <rFont val="Arial"/>
        <family val="2"/>
      </rPr>
      <t xml:space="preserve">définitions </t>
    </r>
    <r>
      <rPr>
        <sz val="10"/>
        <color theme="1"/>
        <rFont val="Arial"/>
        <family val="2"/>
      </rPr>
      <t>en annexes pour « temps d’instruction statutaire » et « temps d’enseignement statutaire ».</t>
    </r>
  </si>
  <si>
    <t>Note : les programmes combinant études et emploi ont moins de 75 % mais plus de 10 % du programme d'études présenté dans l'environnement scolaire (programmes type apprentissage ou alternance).</t>
  </si>
  <si>
    <t>1.5.3 : Score moyen en compréhension de l'écrit selon l'orientation du programme lors de l'enquête PISA 2022</t>
  </si>
  <si>
    <t>OCDE, PISA 2022</t>
  </si>
  <si>
    <t>*PISA 2022 compte 26 pays de l'UE, le Luxembourg n'ayant pas participé.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</si>
</sst>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64" formatCode="_-* #,##0\ _€_-;\-* #,##0\ _€_-;_-* &quot;-&quot;\ _€_-;_-@_-"/>
    <numFmt numFmtId="165" formatCode="_-* #,##0.00\ _€_-;\-* #,##0.00\ _€_-;_-* &quot;-&quot;??\ _€_-;_-@_-"/>
    <numFmt numFmtId="166" formatCode="&quot;\&quot;#,##0;&quot;\&quot;\-#,##0"/>
    <numFmt numFmtId="167" formatCode="General_)"/>
    <numFmt numFmtId="168" formatCode="&quot;£&quot;#,##0.00;\-&quot;£&quot;#,##0.00"/>
    <numFmt numFmtId="169" formatCode="&quot;£&quot;#,##0.00_);\(&quot;£&quot;#,##0.00\)"/>
    <numFmt numFmtId="170" formatCode="_(* #,##0_);_(* \(#,##0\);_(* &quot;-&quot;_);_(@_)"/>
    <numFmt numFmtId="171" formatCode="_ * #,##0.00_ ;_ * \-#,##0.00_ ;_ * &quot;-&quot;??_ ;_ @_ "/>
    <numFmt numFmtId="172" formatCode="_-* #,##0.00\ _k_r_-;\-* #,##0.00\ _k_r_-;_-* &quot;-&quot;??\ _k_r_-;_-@_-"/>
    <numFmt numFmtId="173" formatCode="_(* #,##0.00_);_(* \(#,##0.00\);_(* &quot;-&quot;??_);_(@_)"/>
    <numFmt numFmtId="174" formatCode="_-* #,##0.00\ _F_-;\-* #,##0.00\ _F_-;_-* &quot;-&quot;??\ _F_-;_-@_-"/>
    <numFmt numFmtId="175" formatCode="#,##0.000"/>
    <numFmt numFmtId="176" formatCode="#,##0.0"/>
    <numFmt numFmtId="177" formatCode="#,##0.00%;[Red]\(#,##0.00%\)"/>
    <numFmt numFmtId="178" formatCode="_(&quot;€&quot;* #,##0_);_(&quot;€&quot;* \(#,##0\);_(&quot;€&quot;* &quot;-&quot;_);_(@_)"/>
    <numFmt numFmtId="179" formatCode="_(&quot;€&quot;* #,##0.00_);_(&quot;€&quot;* \(#,##0.00\);_(&quot;€&quot;* &quot;-&quot;??_);_(@_)"/>
    <numFmt numFmtId="180" formatCode="&quot;$&quot;#,##0\ ;\(&quot;$&quot;#,##0\)"/>
    <numFmt numFmtId="181" formatCode="0.0"/>
    <numFmt numFmtId="182" formatCode="&quot;$&quot;#,##0_);\(&quot;$&quot;#,##0.0\)"/>
    <numFmt numFmtId="183" formatCode="0.00_)"/>
    <numFmt numFmtId="184" formatCode="&quot;&quot;"/>
    <numFmt numFmtId="185" formatCode="_(&quot;$&quot;* #,##0_);_(&quot;$&quot;* \(#,##0\);_(&quot;$&quot;* &quot;-&quot;_);_(@_)"/>
    <numFmt numFmtId="186" formatCode="_(&quot;$&quot;* #,##0.00_);_(&quot;$&quot;* \(#,##0.00\);_(&quot;$&quot;* &quot;-&quot;??_);_(@_)"/>
    <numFmt numFmtId="187" formatCode="_ * #,##0_ ;_ * \-#,##0_ ;_ * &quot;-&quot;_ ;_ @_ "/>
    <numFmt numFmtId="188" formatCode="_ &quot;\&quot;* #,##0_ ;_ &quot;\&quot;* \-#,##0_ ;_ &quot;\&quot;* &quot;-&quot;_ ;_ @_ "/>
    <numFmt numFmtId="189" formatCode="_ &quot;\&quot;* #,##0.00_ ;_ &quot;\&quot;* \-#,##0.00_ ;_ &quot;\&quot;* &quot;-&quot;??_ ;_ @_ "/>
    <numFmt numFmtId="190" formatCode="_-* #,##0\ _€_-;\-* #,##0\ _€_-;_-* &quot;-&quot;??\ _€_-;_-@_-"/>
    <numFmt numFmtId="191" formatCode="_-* #,##0.0\ _€_-;\-* #,##0.0\ _€_-;_-* &quot;-&quot;??\ _€_-;_-@_-"/>
  </numFmts>
  <fonts count="10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charset val="128"/>
    </font>
    <font>
      <sz val="10"/>
      <name val="Arial"/>
      <family val="2"/>
    </font>
    <font>
      <sz val="10"/>
      <color indexed="24"/>
      <name val="MS Sans Serif"/>
      <family val="2"/>
    </font>
    <font>
      <sz val="12"/>
      <name val="?? ?????"/>
      <family val="3"/>
    </font>
    <font>
      <sz val="10"/>
      <color theme="1"/>
      <name val="Arial"/>
      <family val="2"/>
    </font>
    <font>
      <sz val="10"/>
      <color indexed="8"/>
      <name val="Arial"/>
      <family val="2"/>
    </font>
    <font>
      <sz val="11"/>
      <color indexed="8"/>
      <name val="Calibri"/>
      <family val="2"/>
    </font>
    <font>
      <sz val="10"/>
      <color theme="0"/>
      <name val="Arial"/>
      <family val="2"/>
    </font>
    <font>
      <sz val="10"/>
      <name val="Times New Roman"/>
      <family val="1"/>
    </font>
    <font>
      <sz val="7.5"/>
      <name val="Myriad Pro Semibold"/>
    </font>
    <font>
      <sz val="8"/>
      <name val="Arial"/>
      <family val="2"/>
    </font>
    <font>
      <b/>
      <sz val="8"/>
      <color indexed="8"/>
      <name val="MS Sans Serif"/>
      <family val="2"/>
    </font>
    <font>
      <sz val="11"/>
      <name val="µ¸¿ò"/>
      <family val="2"/>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name val="Helvetica"/>
      <family val="2"/>
    </font>
    <font>
      <sz val="10"/>
      <name val="MS Sans Serif"/>
      <family val="2"/>
      <charset val="177"/>
    </font>
    <font>
      <sz val="9"/>
      <name val="Times"/>
      <family val="1"/>
    </font>
    <font>
      <sz val="9"/>
      <name val="Times New Roman"/>
      <family val="1"/>
    </font>
    <font>
      <sz val="8"/>
      <color indexed="9"/>
      <name val="Myriad Pro Semibold"/>
    </font>
    <font>
      <sz val="10"/>
      <color indexed="8"/>
      <name val="MS Sans Serif"/>
      <family val="2"/>
      <charset val="177"/>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charset val="238"/>
    </font>
    <font>
      <b/>
      <sz val="8"/>
      <color indexed="8"/>
      <name val="MS Sans Serif"/>
      <family val="2"/>
      <charset val="177"/>
    </font>
    <font>
      <b/>
      <sz val="12"/>
      <name val="Arial"/>
      <family val="2"/>
    </font>
    <font>
      <b/>
      <sz val="15"/>
      <color theme="3"/>
      <name val="Arial"/>
      <family val="2"/>
    </font>
    <font>
      <b/>
      <sz val="13"/>
      <color theme="3"/>
      <name val="Arial"/>
      <family val="2"/>
    </font>
    <font>
      <b/>
      <sz val="13"/>
      <color indexed="56"/>
      <name val="Arial"/>
      <family val="2"/>
    </font>
    <font>
      <b/>
      <sz val="13"/>
      <color indexed="56"/>
      <name val="Calibri"/>
      <family val="2"/>
    </font>
    <font>
      <u/>
      <sz val="10"/>
      <color indexed="12"/>
      <name val="Arial"/>
      <family val="2"/>
    </font>
    <font>
      <u/>
      <sz val="10"/>
      <color indexed="36"/>
      <name val="Arial"/>
      <family val="2"/>
    </font>
    <font>
      <u/>
      <sz val="11"/>
      <color indexed="12"/>
      <name val="Arial"/>
      <family val="2"/>
    </font>
    <font>
      <u/>
      <sz val="7.5"/>
      <color indexed="12"/>
      <name val="Courier"/>
      <family val="3"/>
    </font>
    <font>
      <u/>
      <sz val="10"/>
      <color theme="10"/>
      <name val="Arial"/>
      <family val="2"/>
    </font>
    <font>
      <b/>
      <sz val="10"/>
      <name val="Arial"/>
      <family val="2"/>
    </font>
    <font>
      <b/>
      <sz val="8.5"/>
      <color indexed="8"/>
      <name val="MS Sans Serif"/>
      <family val="2"/>
    </font>
    <font>
      <sz val="8"/>
      <name val="Arial"/>
      <family val="2"/>
      <charset val="238"/>
    </font>
    <font>
      <b/>
      <i/>
      <sz val="16"/>
      <name val="Helv"/>
      <family val="2"/>
    </font>
    <font>
      <sz val="11"/>
      <color rgb="FF000000"/>
      <name val="Calibri"/>
      <family val="2"/>
    </font>
    <font>
      <sz val="8"/>
      <name val="Courier"/>
      <family val="3"/>
    </font>
    <font>
      <sz val="8"/>
      <color theme="1"/>
      <name val="Arial"/>
      <family val="2"/>
    </font>
    <font>
      <sz val="8.25"/>
      <name val="Tahoma"/>
      <family val="2"/>
    </font>
    <font>
      <sz val="10"/>
      <name val="MS Sans Serif"/>
      <family val="2"/>
    </font>
    <font>
      <sz val="10"/>
      <color indexed="8"/>
      <name val="Times"/>
      <family val="1"/>
    </font>
    <font>
      <sz val="11"/>
      <color theme="1"/>
      <name val="Czcionka tekstu podstawowego"/>
      <family val="2"/>
    </font>
    <font>
      <sz val="11"/>
      <color indexed="8"/>
      <name val="Czcionka tekstu podstawowego"/>
      <family val="2"/>
    </font>
    <font>
      <sz val="8"/>
      <color indexed="8"/>
      <name val="Myriad Pro Cond"/>
      <family val="2"/>
    </font>
    <font>
      <sz val="10"/>
      <name val="Arial"/>
      <family val="2"/>
      <charset val="186"/>
    </font>
    <font>
      <b/>
      <u/>
      <sz val="10"/>
      <color indexed="8"/>
      <name val="MS Sans Serif"/>
      <family val="2"/>
    </font>
    <font>
      <sz val="7.5"/>
      <color indexed="8"/>
      <name val="MS Sans Serif"/>
      <family val="2"/>
    </font>
    <font>
      <sz val="7"/>
      <color indexed="8"/>
      <name val="ISC Frutiger PIRLS"/>
    </font>
    <font>
      <i/>
      <sz val="6"/>
      <name val="Arial"/>
      <family val="2"/>
      <charset val="177"/>
    </font>
    <font>
      <b/>
      <sz val="10"/>
      <color indexed="8"/>
      <name val="MS Sans Serif"/>
      <family val="2"/>
    </font>
    <font>
      <b/>
      <sz val="14"/>
      <name val="Helv"/>
    </font>
    <font>
      <b/>
      <sz val="14"/>
      <name val="Helv"/>
      <family val="2"/>
    </font>
    <font>
      <b/>
      <sz val="12"/>
      <name val="Helv"/>
    </font>
    <font>
      <b/>
      <sz val="12"/>
      <name val="Helv"/>
      <family val="2"/>
    </font>
    <font>
      <i/>
      <sz val="8"/>
      <name val="Tms Rmn"/>
      <family val="2"/>
    </font>
    <font>
      <b/>
      <sz val="8"/>
      <name val="Arial"/>
      <family val="2"/>
    </font>
    <font>
      <b/>
      <sz val="8"/>
      <name val="Tms Rmn"/>
      <family val="2"/>
    </font>
    <font>
      <sz val="10"/>
      <name val="Times"/>
      <family val="1"/>
    </font>
    <font>
      <sz val="12"/>
      <name val="돋움체"/>
      <family val="3"/>
      <charset val="129"/>
    </font>
    <font>
      <sz val="11"/>
      <color theme="1"/>
      <name val="Calibri"/>
      <family val="2"/>
      <charset val="128"/>
      <scheme val="minor"/>
    </font>
    <font>
      <sz val="12"/>
      <name val="ＭＳ Ｐゴシック"/>
      <family val="3"/>
    </font>
    <font>
      <b/>
      <sz val="10"/>
      <color theme="1"/>
      <name val="Arial"/>
      <family val="2"/>
    </font>
    <font>
      <sz val="10"/>
      <color theme="1"/>
      <name val="Calibri"/>
      <family val="2"/>
      <scheme val="minor"/>
    </font>
    <font>
      <sz val="11"/>
      <color theme="1"/>
      <name val="Arial"/>
      <family val="2"/>
    </font>
    <font>
      <b/>
      <sz val="10"/>
      <color theme="0"/>
      <name val="Arial"/>
      <family val="2"/>
    </font>
    <font>
      <b/>
      <sz val="20"/>
      <color rgb="FFA558A0"/>
      <name val="Arial"/>
      <family val="2"/>
    </font>
    <font>
      <b/>
      <u/>
      <sz val="10"/>
      <color theme="4"/>
      <name val="Arial"/>
      <family val="2"/>
    </font>
    <font>
      <sz val="10"/>
      <color rgb="FF00B0F0"/>
      <name val="Arial"/>
      <family val="2"/>
    </font>
    <font>
      <sz val="10"/>
      <color rgb="FF00B0F0"/>
      <name val="Calibri"/>
      <family val="2"/>
      <scheme val="minor"/>
    </font>
    <font>
      <sz val="10"/>
      <color rgb="FFFF00FF"/>
      <name val="Arial"/>
      <family val="2"/>
    </font>
    <font>
      <sz val="10"/>
      <color rgb="FFFF0000"/>
      <name val="Arial"/>
      <family val="2"/>
    </font>
    <font>
      <sz val="10"/>
      <color rgb="FF0070C0"/>
      <name val="Arial"/>
      <family val="2"/>
    </font>
    <font>
      <b/>
      <sz val="10"/>
      <color rgb="FF0070C0"/>
      <name val="Arial"/>
      <family val="2"/>
    </font>
    <font>
      <i/>
      <sz val="10"/>
      <color rgb="FF0070C0"/>
      <name val="Arial"/>
      <family val="2"/>
    </font>
    <font>
      <sz val="10"/>
      <color rgb="FF002060"/>
      <name val="Arial"/>
      <family val="2"/>
    </font>
    <font>
      <sz val="11"/>
      <color rgb="FF0070C0"/>
      <name val="Arial"/>
      <family val="2"/>
    </font>
    <font>
      <b/>
      <sz val="20"/>
      <color rgb="FF0070C0"/>
      <name val="Arial"/>
      <family val="2"/>
    </font>
    <font>
      <sz val="10"/>
      <name val="Calibri"/>
      <family val="2"/>
      <scheme val="minor"/>
    </font>
  </fonts>
  <fills count="66">
    <fill>
      <patternFill patternType="none"/>
    </fill>
    <fill>
      <patternFill patternType="gray125"/>
    </fill>
    <fill>
      <patternFill patternType="solid">
        <fgColor theme="4" tint="0.79992065187536243"/>
        <bgColor indexed="64"/>
      </patternFill>
    </fill>
    <fill>
      <patternFill patternType="solid">
        <fgColor theme="4" tint="0.79989013336588644"/>
        <bgColor indexed="64"/>
      </patternFill>
    </fill>
    <fill>
      <patternFill patternType="solid">
        <fgColor indexed="31"/>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indexed="45"/>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indexed="42"/>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indexed="46"/>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indexed="27"/>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indexed="47"/>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indexed="44"/>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indexed="29"/>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indexed="11"/>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indexed="5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63"/>
        <bgColor indexed="64"/>
      </patternFill>
    </fill>
    <fill>
      <patternFill patternType="solid">
        <fgColor indexed="44"/>
        <bgColor indexed="8"/>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10"/>
      </patternFill>
    </fill>
    <fill>
      <patternFill patternType="solid">
        <fgColor indexed="8"/>
        <bgColor indexed="64"/>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rgb="FFC0C0C0"/>
        <bgColor indexed="64"/>
      </patternFill>
    </fill>
    <fill>
      <patternFill patternType="solid">
        <fgColor theme="0"/>
        <bgColor indexed="64"/>
      </patternFill>
    </fill>
  </fills>
  <borders count="39">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right style="thin">
        <color indexed="9"/>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9"/>
      </left>
      <right style="thin">
        <color indexed="9"/>
      </right>
      <top/>
      <bottom/>
      <diagonal/>
    </border>
    <border>
      <left/>
      <right/>
      <top style="medium">
        <color auto="1"/>
      </top>
      <bottom style="medium">
        <color auto="1"/>
      </bottom>
      <diagonal/>
    </border>
    <border>
      <left/>
      <right/>
      <top style="thin">
        <color auto="1"/>
      </top>
      <bottom style="thin">
        <color auto="1"/>
      </bottom>
      <diagonal/>
    </border>
    <border>
      <left/>
      <right/>
      <top/>
      <bottom style="thick">
        <color theme="4" tint="0.49992370372631001"/>
      </bottom>
      <diagonal/>
    </border>
    <border>
      <left/>
      <right/>
      <top/>
      <bottom style="thick">
        <color theme="4" tint="0.49989318521683401"/>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auto="1"/>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style="thin">
        <color rgb="FFA558A0"/>
      </left>
      <right/>
      <top/>
      <bottom style="thin">
        <color rgb="FFA558A0"/>
      </bottom>
      <diagonal/>
    </border>
    <border>
      <left/>
      <right/>
      <top/>
      <bottom style="thin">
        <color rgb="FFA558A0"/>
      </bottom>
      <diagonal/>
    </border>
    <border>
      <left/>
      <right style="thin">
        <color rgb="FFA558A0"/>
      </right>
      <top/>
      <bottom style="thin">
        <color rgb="FFA558A0"/>
      </bottom>
      <diagonal/>
    </border>
  </borders>
  <cellStyleXfs count="3192">
    <xf numFmtId="0" fontId="0" fillId="0" borderId="0"/>
    <xf numFmtId="0" fontId="18" fillId="0" borderId="0">
      <alignment vertical="center"/>
    </xf>
    <xf numFmtId="0" fontId="19" fillId="0" borderId="0"/>
    <xf numFmtId="9"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3" fontId="20" fillId="0" borderId="0" applyFont="0" applyFill="0" applyBorder="0" applyAlignment="0" applyProtection="0"/>
    <xf numFmtId="0" fontId="21" fillId="0" borderId="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24"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4"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3" fillId="13" borderId="0" applyNumberFormat="0" applyBorder="0" applyAlignment="0" applyProtection="0"/>
    <xf numFmtId="0" fontId="22" fillId="30" borderId="0" applyNumberFormat="0" applyBorder="0" applyAlignment="0" applyProtection="0"/>
    <xf numFmtId="0" fontId="23" fillId="13"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3" fillId="22" borderId="0" applyNumberFormat="0" applyBorder="0" applyAlignment="0" applyProtection="0"/>
    <xf numFmtId="0" fontId="22" fillId="32" borderId="0" applyNumberFormat="0" applyBorder="0" applyAlignment="0" applyProtection="0"/>
    <xf numFmtId="0" fontId="23" fillId="22"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23" fillId="35" borderId="0" applyNumberFormat="0" applyBorder="0" applyAlignment="0" applyProtection="0"/>
    <xf numFmtId="0" fontId="22" fillId="34" borderId="0" applyNumberFormat="0" applyBorder="0" applyAlignment="0" applyProtection="0"/>
    <xf numFmtId="0" fontId="23" fillId="35"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4" fillId="13"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2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4" fillId="35" borderId="0" applyNumberFormat="0" applyBorder="0" applyAlignment="0" applyProtection="0"/>
    <xf numFmtId="0" fontId="25" fillId="36" borderId="0" applyNumberFormat="0" applyBorder="0" applyAlignment="0" applyProtection="0"/>
    <xf numFmtId="0" fontId="17" fillId="36" borderId="0" applyNumberFormat="0" applyBorder="0" applyAlignment="0" applyProtection="0"/>
    <xf numFmtId="0" fontId="25" fillId="37"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26" fillId="0" borderId="10">
      <alignment horizontal="center" vertical="center"/>
    </xf>
    <xf numFmtId="0" fontId="7" fillId="48" borderId="0" applyNumberFormat="0" applyBorder="0" applyAlignment="0" applyProtection="0"/>
    <xf numFmtId="0" fontId="27" fillId="0" borderId="0" applyBorder="0">
      <alignment horizontal="left"/>
    </xf>
    <xf numFmtId="0" fontId="28" fillId="49" borderId="11"/>
    <xf numFmtId="0" fontId="28" fillId="49"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 borderId="11"/>
    <xf numFmtId="0" fontId="28" fillId="49" borderId="11"/>
    <xf numFmtId="0" fontId="29" fillId="50" borderId="12">
      <alignment horizontal="right" vertical="top" wrapText="1"/>
    </xf>
    <xf numFmtId="0" fontId="29" fillId="22" borderId="12">
      <alignment horizontal="right" vertical="top" wrapText="1"/>
    </xf>
    <xf numFmtId="0" fontId="30" fillId="0" borderId="0"/>
    <xf numFmtId="167" fontId="31" fillId="0" borderId="0">
      <alignment vertical="top"/>
    </xf>
    <xf numFmtId="0" fontId="11" fillId="51" borderId="3" applyNumberFormat="0" applyAlignment="0" applyProtection="0"/>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11"/>
    <xf numFmtId="0" fontId="28" fillId="0" borderId="11"/>
    <xf numFmtId="0" fontId="28" fillId="0" borderId="11"/>
    <xf numFmtId="0" fontId="28" fillId="0" borderId="11"/>
    <xf numFmtId="0" fontId="28" fillId="0" borderId="11"/>
    <xf numFmtId="0" fontId="28" fillId="0" borderId="11"/>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9"/>
    <xf numFmtId="0" fontId="28" fillId="0" borderId="11"/>
    <xf numFmtId="0" fontId="13" fillId="52" borderId="6" applyNumberFormat="0" applyAlignment="0" applyProtection="0"/>
    <xf numFmtId="0" fontId="32" fillId="53" borderId="13">
      <alignment horizontal="left" vertical="top" wrapText="1"/>
    </xf>
    <xf numFmtId="0" fontId="32" fillId="53" borderId="13">
      <alignment horizontal="left" vertical="top" wrapText="1"/>
    </xf>
    <xf numFmtId="0" fontId="32" fillId="53" borderId="13">
      <alignment horizontal="left" vertical="top" wrapText="1"/>
    </xf>
    <xf numFmtId="0" fontId="32" fillId="53" borderId="13">
      <alignment horizontal="left" vertical="top" wrapText="1"/>
    </xf>
    <xf numFmtId="0" fontId="32" fillId="53" borderId="13">
      <alignment horizontal="left" vertical="top" wrapText="1"/>
    </xf>
    <xf numFmtId="0" fontId="32" fillId="53" borderId="13">
      <alignment horizontal="left" vertical="top" wrapText="1"/>
    </xf>
    <xf numFmtId="0" fontId="32" fillId="53" borderId="13">
      <alignment horizontal="left" vertical="top" wrapText="1"/>
    </xf>
    <xf numFmtId="0" fontId="33" fillId="54" borderId="0">
      <alignment horizontal="center"/>
    </xf>
    <xf numFmtId="0" fontId="34" fillId="54" borderId="0">
      <alignment horizontal="center" vertical="center"/>
    </xf>
    <xf numFmtId="0" fontId="19" fillId="55"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19" fillId="54" borderId="0">
      <alignment horizontal="center" wrapText="1"/>
    </xf>
    <xf numFmtId="0" fontId="35" fillId="54" borderId="0">
      <alignment horizontal="center"/>
    </xf>
    <xf numFmtId="168" fontId="26" fillId="0" borderId="0" applyFont="0" applyFill="0" applyBorder="0" applyProtection="0">
      <alignment horizontal="right" vertical="top"/>
    </xf>
    <xf numFmtId="169" fontId="26" fillId="0" borderId="0" applyFont="0" applyFill="0" applyBorder="0" applyProtection="0">
      <alignment horizontal="right" vertical="top"/>
    </xf>
    <xf numFmtId="164" fontId="22"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 fontId="36" fillId="0" borderId="0">
      <alignment vertical="top"/>
    </xf>
    <xf numFmtId="171" fontId="19" fillId="0" borderId="0" applyFont="0" applyFill="0" applyBorder="0" applyAlignment="0" applyProtection="0"/>
    <xf numFmtId="172" fontId="37"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174" fontId="19" fillId="0" borderId="0" applyFont="0" applyFill="0" applyBorder="0" applyAlignment="0" applyProtection="0"/>
    <xf numFmtId="173" fontId="38" fillId="0" borderId="0" applyFont="0" applyFill="0" applyBorder="0" applyAlignment="0" applyProtection="0"/>
    <xf numFmtId="173" fontId="26"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22"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3" fontId="36" fillId="0" borderId="0" applyFill="0" applyBorder="0">
      <alignment horizontal="right" vertical="top"/>
    </xf>
    <xf numFmtId="0" fontId="39" fillId="0" borderId="0">
      <alignment horizontal="right" vertical="top"/>
    </xf>
    <xf numFmtId="175" fontId="36" fillId="0" borderId="0" applyFill="0" applyBorder="0">
      <alignment horizontal="right" vertical="top"/>
    </xf>
    <xf numFmtId="3" fontId="36" fillId="0" borderId="0" applyFill="0" applyBorder="0">
      <alignment horizontal="right" vertical="top"/>
    </xf>
    <xf numFmtId="176" fontId="31" fillId="0" borderId="0" applyFont="0" applyFill="0" applyBorder="0">
      <alignment horizontal="right" vertical="top"/>
    </xf>
    <xf numFmtId="177" fontId="40" fillId="0" borderId="0" applyFont="0" applyFill="0" applyBorder="0" applyProtection="0"/>
    <xf numFmtId="175" fontId="36" fillId="0" borderId="0">
      <alignment horizontal="right" vertical="top"/>
    </xf>
    <xf numFmtId="3" fontId="19" fillId="0" borderId="0" applyFont="0" applyFill="0" applyBorder="0" applyAlignment="0" applyProtection="0"/>
    <xf numFmtId="0" fontId="41" fillId="56" borderId="14">
      <alignment horizontal="left" vertical="center" wrapText="1"/>
    </xf>
    <xf numFmtId="178" fontId="19" fillId="0" borderId="0" applyFont="0" applyFill="0" applyBorder="0" applyAlignment="0" applyProtection="0"/>
    <xf numFmtId="178"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180" fontId="19" fillId="0" borderId="0" applyFont="0" applyFill="0" applyBorder="0" applyAlignment="0" applyProtection="0"/>
    <xf numFmtId="0" fontId="42" fillId="57" borderId="11" applyBorder="0">
      <protection locked="0"/>
    </xf>
    <xf numFmtId="0" fontId="43" fillId="57" borderId="11" applyBorder="0">
      <protection locked="0"/>
    </xf>
    <xf numFmtId="0" fontId="43" fillId="57" borderId="11" applyBorder="0">
      <protection locked="0"/>
    </xf>
    <xf numFmtId="0" fontId="43" fillId="57" borderId="11" applyBorder="0">
      <protection locked="0"/>
    </xf>
    <xf numFmtId="0" fontId="43" fillId="57" borderId="11" applyBorder="0">
      <protection locked="0"/>
    </xf>
    <xf numFmtId="0" fontId="43" fillId="57" borderId="11" applyBorder="0">
      <protection locked="0"/>
    </xf>
    <xf numFmtId="0" fontId="43" fillId="57" borderId="15">
      <protection locked="0"/>
    </xf>
    <xf numFmtId="0" fontId="43" fillId="57" borderId="15">
      <protection locked="0"/>
    </xf>
    <xf numFmtId="0" fontId="43" fillId="57" borderId="15">
      <protection locked="0"/>
    </xf>
    <xf numFmtId="0" fontId="42" fillId="57" borderId="11" applyBorder="0">
      <protection locked="0"/>
    </xf>
    <xf numFmtId="0" fontId="42" fillId="57" borderId="11" applyBorder="0">
      <protection locked="0"/>
    </xf>
    <xf numFmtId="0" fontId="43" fillId="57" borderId="11" applyBorder="0">
      <protection locked="0"/>
    </xf>
    <xf numFmtId="0" fontId="19" fillId="0" borderId="0" applyFont="0" applyFill="0" applyBorder="0" applyAlignment="0" applyProtection="0"/>
    <xf numFmtId="170" fontId="26" fillId="0" borderId="0" applyFont="0" applyFill="0" applyBorder="0" applyAlignment="0" applyProtection="0"/>
    <xf numFmtId="173" fontId="26" fillId="0" borderId="0" applyFont="0" applyFill="0" applyBorder="0" applyAlignment="0" applyProtection="0"/>
    <xf numFmtId="0" fontId="44" fillId="0" borderId="0">
      <alignment horizontal="centerContinuous"/>
    </xf>
    <xf numFmtId="0" fontId="44" fillId="0" borderId="0"/>
    <xf numFmtId="0" fontId="45" fillId="0" borderId="0"/>
    <xf numFmtId="181" fontId="26" fillId="0" borderId="0" applyBorder="0"/>
    <xf numFmtId="181" fontId="26" fillId="0" borderId="16"/>
    <xf numFmtId="181" fontId="26" fillId="0" borderId="16"/>
    <xf numFmtId="181" fontId="26" fillId="0" borderId="16"/>
    <xf numFmtId="181" fontId="26" fillId="0" borderId="16"/>
    <xf numFmtId="0" fontId="46" fillId="57" borderId="11">
      <protection locked="0"/>
    </xf>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7" borderId="15"/>
    <xf numFmtId="0" fontId="19" fillId="54" borderId="0"/>
    <xf numFmtId="0" fontId="19" fillId="54" borderId="0"/>
    <xf numFmtId="0" fontId="15" fillId="0" borderId="0" applyNumberFormat="0" applyFill="0" applyBorder="0" applyAlignment="0" applyProtection="0"/>
    <xf numFmtId="2" fontId="19" fillId="0" borderId="0" applyFont="0" applyFill="0" applyBorder="0" applyAlignment="0" applyProtection="0"/>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47" fillId="54" borderId="15">
      <alignment horizontal="left"/>
    </xf>
    <xf numFmtId="0" fontId="23" fillId="54" borderId="0">
      <alignment horizontal="left"/>
    </xf>
    <xf numFmtId="0" fontId="23" fillId="54" borderId="0">
      <alignment horizontal="left"/>
    </xf>
    <xf numFmtId="0" fontId="23" fillId="54" borderId="0">
      <alignment horizontal="left"/>
    </xf>
    <xf numFmtId="0" fontId="23" fillId="54" borderId="0">
      <alignment horizontal="left"/>
    </xf>
    <xf numFmtId="0" fontId="48" fillId="54" borderId="0">
      <alignment horizontal="left"/>
    </xf>
    <xf numFmtId="0" fontId="23" fillId="54" borderId="0">
      <alignment horizontal="left"/>
    </xf>
    <xf numFmtId="0" fontId="6" fillId="58" borderId="0" applyNumberFormat="0" applyBorder="0" applyAlignment="0" applyProtection="0"/>
    <xf numFmtId="0" fontId="28" fillId="54" borderId="0" applyNumberFormat="0" applyBorder="0" applyAlignment="0" applyProtection="0"/>
    <xf numFmtId="0" fontId="49" fillId="59" borderId="0">
      <alignment horizontal="right" vertical="top" wrapText="1"/>
    </xf>
    <xf numFmtId="0" fontId="29" fillId="59" borderId="0">
      <alignment horizontal="right" vertical="top" wrapText="1"/>
    </xf>
    <xf numFmtId="0" fontId="29" fillId="54" borderId="0">
      <alignment horizontal="right" vertical="top" wrapText="1"/>
    </xf>
    <xf numFmtId="0" fontId="29" fillId="54" borderId="0">
      <alignment horizontal="right" vertical="top" wrapText="1"/>
    </xf>
    <xf numFmtId="0" fontId="29" fillId="54" borderId="0">
      <alignment horizontal="right" vertical="top" wrapText="1"/>
    </xf>
    <xf numFmtId="0" fontId="29" fillId="59" borderId="0">
      <alignment horizontal="right" vertical="top" wrapText="1"/>
    </xf>
    <xf numFmtId="0" fontId="29" fillId="59" borderId="0">
      <alignment horizontal="right" vertical="top" textRotation="90" wrapText="1"/>
    </xf>
    <xf numFmtId="0" fontId="29" fillId="54" borderId="0">
      <alignment horizontal="right" vertical="top" wrapText="1"/>
    </xf>
    <xf numFmtId="0" fontId="29" fillId="59" borderId="0">
      <alignment horizontal="right" vertical="top" textRotation="90" wrapText="1"/>
    </xf>
    <xf numFmtId="0" fontId="41" fillId="56" borderId="17">
      <alignment horizontal="center" vertical="center" wrapText="1"/>
    </xf>
    <xf numFmtId="0" fontId="50" fillId="0" borderId="18" applyNumberFormat="0" applyAlignment="0" applyProtection="0">
      <alignment horizontal="left" vertical="center"/>
    </xf>
    <xf numFmtId="0" fontId="50" fillId="0" borderId="18" applyNumberFormat="0" applyProtection="0"/>
    <xf numFmtId="0" fontId="50" fillId="0" borderId="19">
      <alignment horizontal="left" vertical="center"/>
    </xf>
    <xf numFmtId="0" fontId="50" fillId="0" borderId="19">
      <alignment horizontal="left" vertical="center"/>
    </xf>
    <xf numFmtId="0" fontId="50" fillId="0" borderId="19">
      <alignment horizontal="left" vertical="center"/>
    </xf>
    <xf numFmtId="0" fontId="50" fillId="0" borderId="19">
      <alignment horizontal="left" vertical="center"/>
    </xf>
    <xf numFmtId="0" fontId="50" fillId="0" borderId="19">
      <alignment horizontal="left" vertical="center"/>
    </xf>
    <xf numFmtId="0" fontId="51" fillId="0" borderId="1" applyNumberFormat="0" applyFill="0" applyAlignment="0" applyProtection="0"/>
    <xf numFmtId="0" fontId="3" fillId="0" borderId="1" applyNumberFormat="0" applyFill="0" applyAlignment="0" applyProtection="0"/>
    <xf numFmtId="0" fontId="52" fillId="0" borderId="20" applyNumberFormat="0" applyFill="0" applyAlignment="0" applyProtection="0"/>
    <xf numFmtId="0" fontId="52" fillId="0" borderId="21" applyNumberFormat="0" applyFill="0" applyAlignment="0" applyProtection="0"/>
    <xf numFmtId="0" fontId="53" fillId="0" borderId="22" applyNumberFormat="0" applyFill="0" applyAlignment="0" applyProtection="0"/>
    <xf numFmtId="0" fontId="4" fillId="0" borderId="20" applyNumberFormat="0" applyFill="0" applyAlignment="0" applyProtection="0"/>
    <xf numFmtId="0" fontId="4" fillId="0" borderId="21" applyNumberFormat="0" applyFill="0" applyAlignment="0" applyProtection="0"/>
    <xf numFmtId="0" fontId="54" fillId="0" borderId="22"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182" fontId="40" fillId="0" borderId="0">
      <protection locked="0"/>
    </xf>
    <xf numFmtId="182" fontId="40" fillId="0" borderId="0">
      <protection locked="0"/>
    </xf>
    <xf numFmtId="0" fontId="55" fillId="0" borderId="0" applyNumberFormat="0" applyFill="0" applyBorder="0">
      <protection locked="0"/>
    </xf>
    <xf numFmtId="0" fontId="56" fillId="0" borderId="0" applyNumberFormat="0" applyFill="0" applyBorder="0">
      <protection locked="0"/>
    </xf>
    <xf numFmtId="0" fontId="22" fillId="60" borderId="7" applyNumberFormat="0" applyFont="0" applyAlignment="0" applyProtection="0"/>
    <xf numFmtId="0" fontId="22" fillId="60" borderId="7" applyNumberFormat="0" applyFont="0" applyAlignment="0" applyProtection="0"/>
    <xf numFmtId="0" fontId="23" fillId="61" borderId="23" applyNumberFormat="0" applyFont="0" applyAlignment="0" applyProtection="0"/>
    <xf numFmtId="0" fontId="22" fillId="60" borderId="7" applyNumberFormat="0" applyFont="0" applyAlignment="0" applyProtection="0"/>
    <xf numFmtId="0" fontId="22" fillId="60" borderId="7" applyNumberFormat="0" applyFont="0" applyAlignment="0" applyProtection="0"/>
    <xf numFmtId="0" fontId="23" fillId="61" borderId="23" applyNumberFormat="0" applyFont="0" applyAlignment="0" applyProtection="0"/>
    <xf numFmtId="0" fontId="57" fillId="0" borderId="0" applyNumberFormat="0" applyFill="0" applyBorder="0">
      <protection locked="0"/>
    </xf>
    <xf numFmtId="0" fontId="58" fillId="0" borderId="0" applyNumberFormat="0" applyFill="0" applyBorder="0">
      <protection locked="0"/>
    </xf>
    <xf numFmtId="0" fontId="59" fillId="0" borderId="0" applyNumberFormat="0" applyFill="0" applyBorder="0" applyAlignment="0" applyProtection="0"/>
    <xf numFmtId="0" fontId="59" fillId="0" borderId="0" applyNumberFormat="0" applyFill="0" applyBorder="0">
      <protection locked="0"/>
    </xf>
    <xf numFmtId="0" fontId="28" fillId="57" borderId="15" applyNumberFormat="0" applyBorder="0" applyAlignment="0" applyProtection="0"/>
    <xf numFmtId="0" fontId="28" fillId="57" borderId="15" applyNumberFormat="0" applyBorder="0" applyAlignment="0" applyProtection="0"/>
    <xf numFmtId="0" fontId="28" fillId="57" borderId="15" applyNumberFormat="0" applyBorder="0" applyAlignment="0" applyProtection="0"/>
    <xf numFmtId="0" fontId="9" fillId="62" borderId="3" applyNumberFormat="0" applyAlignment="0" applyProtection="0"/>
    <xf numFmtId="0" fontId="60" fillId="55"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60" fillId="54" borderId="0">
      <alignment horizontal="center"/>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19" fillId="54" borderId="15">
      <alignment horizontal="centerContinuous" wrapText="1"/>
    </xf>
    <xf numFmtId="0" fontId="61" fillId="53" borderId="0">
      <alignment horizontal="center" wrapText="1"/>
    </xf>
    <xf numFmtId="0" fontId="19" fillId="54" borderId="15">
      <alignment horizontal="centerContinuous"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62" fillId="54" borderId="19">
      <alignment wrapText="1"/>
    </xf>
    <xf numFmtId="0" fontId="28" fillId="54" borderId="19">
      <alignment wrapText="1"/>
    </xf>
    <xf numFmtId="0" fontId="28" fillId="54" borderId="19">
      <alignment wrapText="1"/>
    </xf>
    <xf numFmtId="0" fontId="28" fillId="54" borderId="19">
      <alignment wrapText="1"/>
    </xf>
    <xf numFmtId="0" fontId="28" fillId="54" borderId="19">
      <alignment wrapText="1"/>
    </xf>
    <xf numFmtId="0" fontId="62" fillId="54" borderId="19">
      <alignment wrapText="1"/>
    </xf>
    <xf numFmtId="0" fontId="62" fillId="54" borderId="19">
      <alignment wrapText="1"/>
    </xf>
    <xf numFmtId="0" fontId="28" fillId="54" borderId="19">
      <alignment wrapText="1"/>
    </xf>
    <xf numFmtId="0" fontId="28" fillId="54" borderId="24"/>
    <xf numFmtId="0" fontId="62"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4"/>
    <xf numFmtId="0" fontId="28" fillId="54" borderId="25"/>
    <xf numFmtId="0" fontId="62"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5"/>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28" fillId="54" borderId="26">
      <alignment horizontal="center" wrapText="1"/>
    </xf>
    <xf numFmtId="0" fontId="32" fillId="53" borderId="27">
      <alignment horizontal="left" vertical="top" wrapText="1"/>
    </xf>
    <xf numFmtId="0" fontId="32" fillId="53" borderId="27">
      <alignment horizontal="left" vertical="top" wrapText="1"/>
    </xf>
    <xf numFmtId="0" fontId="32" fillId="53" borderId="27">
      <alignment horizontal="left" vertical="top" wrapText="1"/>
    </xf>
    <xf numFmtId="0" fontId="12" fillId="0" borderId="5" applyNumberFormat="0" applyFill="0" applyAlignment="0" applyProtection="0"/>
    <xf numFmtId="0" fontId="19" fillId="0" borderId="0" applyFont="0" applyFill="0" applyBorder="0" applyAlignment="0" applyProtection="0"/>
    <xf numFmtId="0" fontId="8" fillId="63" borderId="0" applyNumberFormat="0" applyBorder="0" applyAlignment="0" applyProtection="0"/>
    <xf numFmtId="0" fontId="22" fillId="0" borderId="0"/>
    <xf numFmtId="0" fontId="22" fillId="0" borderId="0"/>
    <xf numFmtId="0" fontId="23" fillId="0" borderId="0"/>
    <xf numFmtId="0" fontId="22" fillId="0" borderId="0"/>
    <xf numFmtId="0" fontId="22" fillId="0" borderId="0"/>
    <xf numFmtId="0" fontId="23" fillId="0" borderId="0"/>
    <xf numFmtId="183" fontId="63" fillId="0" borderId="0"/>
    <xf numFmtId="0" fontId="22" fillId="0" borderId="0"/>
    <xf numFmtId="0" fontId="22" fillId="0" borderId="0"/>
    <xf numFmtId="0" fontId="23" fillId="0" borderId="0"/>
    <xf numFmtId="0" fontId="19" fillId="0" borderId="0"/>
    <xf numFmtId="0" fontId="23" fillId="0" borderId="0"/>
    <xf numFmtId="0" fontId="1" fillId="0" borderId="0"/>
    <xf numFmtId="0" fontId="19" fillId="0" borderId="0"/>
    <xf numFmtId="0" fontId="22" fillId="0" borderId="0"/>
    <xf numFmtId="0" fontId="23" fillId="0" borderId="0"/>
    <xf numFmtId="0" fontId="1" fillId="0" borderId="0"/>
    <xf numFmtId="0" fontId="22" fillId="0" borderId="0"/>
    <xf numFmtId="0" fontId="24"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24" fillId="0" borderId="0"/>
    <xf numFmtId="0" fontId="22" fillId="0" borderId="0"/>
    <xf numFmtId="0" fontId="1" fillId="0" borderId="0"/>
    <xf numFmtId="0" fontId="23" fillId="0" borderId="0"/>
    <xf numFmtId="0" fontId="1" fillId="0" borderId="0"/>
    <xf numFmtId="0" fontId="1" fillId="0" borderId="0"/>
    <xf numFmtId="0" fontId="19" fillId="0" borderId="0"/>
    <xf numFmtId="0" fontId="24" fillId="0" borderId="0"/>
    <xf numFmtId="0" fontId="24" fillId="0" borderId="0"/>
    <xf numFmtId="0" fontId="1" fillId="0" borderId="0"/>
    <xf numFmtId="0" fontId="19" fillId="0" borderId="0"/>
    <xf numFmtId="0" fontId="24" fillId="0" borderId="0"/>
    <xf numFmtId="0" fontId="19" fillId="0" borderId="0"/>
    <xf numFmtId="0" fontId="19" fillId="0" borderId="0"/>
    <xf numFmtId="0" fontId="23" fillId="0" borderId="0"/>
    <xf numFmtId="0" fontId="22" fillId="0" borderId="0"/>
    <xf numFmtId="0" fontId="23" fillId="0" borderId="0"/>
    <xf numFmtId="0" fontId="1" fillId="0" borderId="0"/>
    <xf numFmtId="0" fontId="1" fillId="0" borderId="0"/>
    <xf numFmtId="0" fontId="24" fillId="0" borderId="0"/>
    <xf numFmtId="0" fontId="19"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19" fillId="0" borderId="0"/>
    <xf numFmtId="0" fontId="37" fillId="0" borderId="0"/>
    <xf numFmtId="0" fontId="1" fillId="0" borderId="0"/>
    <xf numFmtId="0" fontId="19" fillId="0" borderId="0"/>
    <xf numFmtId="0" fontId="24" fillId="0" borderId="0"/>
    <xf numFmtId="0" fontId="19" fillId="0" borderId="0"/>
    <xf numFmtId="0" fontId="19" fillId="0" borderId="0"/>
    <xf numFmtId="0" fontId="64" fillId="0" borderId="0"/>
    <xf numFmtId="0" fontId="19" fillId="0" borderId="0"/>
    <xf numFmtId="0" fontId="65" fillId="0" borderId="0"/>
    <xf numFmtId="0" fontId="22" fillId="0" borderId="0"/>
    <xf numFmtId="0" fontId="22" fillId="0" borderId="0"/>
    <xf numFmtId="0" fontId="19" fillId="0" borderId="0"/>
    <xf numFmtId="0" fontId="23" fillId="0" borderId="0"/>
    <xf numFmtId="0" fontId="19" fillId="0" borderId="0"/>
    <xf numFmtId="0" fontId="65" fillId="0" borderId="0"/>
    <xf numFmtId="0" fontId="22" fillId="0" borderId="0"/>
    <xf numFmtId="0" fontId="22" fillId="0" borderId="0"/>
    <xf numFmtId="0" fontId="23"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64" fillId="0" borderId="0"/>
    <xf numFmtId="0" fontId="19" fillId="0" borderId="0"/>
    <xf numFmtId="0" fontId="22" fillId="0" borderId="0"/>
    <xf numFmtId="0" fontId="22" fillId="0" borderId="0"/>
    <xf numFmtId="0" fontId="22" fillId="0" borderId="0"/>
    <xf numFmtId="0" fontId="23" fillId="0" borderId="0"/>
    <xf numFmtId="0" fontId="19" fillId="0" borderId="0"/>
    <xf numFmtId="0" fontId="22" fillId="0" borderId="0"/>
    <xf numFmtId="0" fontId="22" fillId="0" borderId="0"/>
    <xf numFmtId="0" fontId="23" fillId="0" borderId="0"/>
    <xf numFmtId="0" fontId="22" fillId="0" borderId="0"/>
    <xf numFmtId="0" fontId="23" fillId="0" borderId="0"/>
    <xf numFmtId="0" fontId="22" fillId="0" borderId="0"/>
    <xf numFmtId="0" fontId="22" fillId="0" borderId="0"/>
    <xf numFmtId="0" fontId="22" fillId="0" borderId="0"/>
    <xf numFmtId="0" fontId="19"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19" fillId="0" borderId="0"/>
    <xf numFmtId="0" fontId="23" fillId="0" borderId="0"/>
    <xf numFmtId="0" fontId="19" fillId="0" borderId="0"/>
    <xf numFmtId="0" fontId="23" fillId="0" borderId="0"/>
    <xf numFmtId="0" fontId="22" fillId="0" borderId="0"/>
    <xf numFmtId="0" fontId="22" fillId="0" borderId="0"/>
    <xf numFmtId="0" fontId="19" fillId="0" borderId="0"/>
    <xf numFmtId="0" fontId="23" fillId="0" borderId="0"/>
    <xf numFmtId="0" fontId="19" fillId="0" borderId="0"/>
    <xf numFmtId="0" fontId="23" fillId="0" borderId="0"/>
    <xf numFmtId="0" fontId="22" fillId="0" borderId="0"/>
    <xf numFmtId="0" fontId="22" fillId="0" borderId="0"/>
    <xf numFmtId="0" fontId="19" fillId="0" borderId="0" applyNumberFormat="0" applyFill="0" applyBorder="0" applyAlignment="0" applyProtection="0"/>
    <xf numFmtId="0" fontId="23" fillId="0" borderId="0"/>
    <xf numFmtId="0" fontId="66" fillId="0" borderId="0"/>
    <xf numFmtId="0" fontId="23" fillId="0" borderId="0"/>
    <xf numFmtId="0" fontId="22" fillId="0" borderId="0"/>
    <xf numFmtId="0" fontId="22" fillId="0" borderId="0"/>
    <xf numFmtId="0" fontId="65" fillId="0" borderId="0"/>
    <xf numFmtId="0" fontId="23" fillId="0" borderId="0"/>
    <xf numFmtId="0" fontId="22" fillId="0" borderId="0"/>
    <xf numFmtId="0" fontId="22" fillId="0" borderId="0"/>
    <xf numFmtId="0" fontId="22" fillId="0" borderId="0"/>
    <xf numFmtId="0" fontId="23" fillId="0" borderId="0"/>
    <xf numFmtId="0" fontId="22" fillId="0" borderId="0"/>
    <xf numFmtId="0" fontId="23" fillId="0" borderId="0"/>
    <xf numFmtId="0" fontId="19" fillId="0" borderId="0"/>
    <xf numFmtId="0" fontId="67" fillId="0" borderId="0">
      <alignment vertical="top"/>
      <protection locked="0"/>
    </xf>
    <xf numFmtId="0" fontId="19" fillId="0" borderId="0"/>
    <xf numFmtId="0" fontId="19" fillId="0" borderId="0"/>
    <xf numFmtId="0" fontId="22" fillId="0" borderId="0"/>
    <xf numFmtId="0" fontId="66" fillId="0" borderId="0"/>
    <xf numFmtId="0" fontId="22" fillId="0" borderId="0"/>
    <xf numFmtId="0" fontId="19" fillId="0" borderId="0"/>
    <xf numFmtId="0" fontId="19" fillId="0" borderId="0"/>
    <xf numFmtId="0" fontId="38" fillId="0" borderId="0"/>
    <xf numFmtId="0" fontId="22" fillId="0" borderId="0"/>
    <xf numFmtId="0" fontId="22" fillId="0" borderId="0"/>
    <xf numFmtId="0" fontId="23" fillId="0" borderId="0"/>
    <xf numFmtId="0" fontId="19" fillId="0" borderId="0"/>
    <xf numFmtId="0" fontId="22" fillId="0" borderId="0"/>
    <xf numFmtId="0" fontId="37" fillId="0" borderId="0"/>
    <xf numFmtId="0" fontId="22" fillId="0" borderId="0"/>
    <xf numFmtId="0" fontId="19" fillId="0" borderId="0"/>
    <xf numFmtId="0" fontId="19" fillId="0" borderId="0"/>
    <xf numFmtId="0" fontId="22" fillId="0" borderId="0"/>
    <xf numFmtId="0" fontId="23" fillId="0" borderId="0"/>
    <xf numFmtId="0" fontId="22" fillId="0" borderId="0"/>
    <xf numFmtId="0" fontId="19" fillId="0" borderId="0"/>
    <xf numFmtId="0" fontId="23" fillId="0" borderId="0"/>
    <xf numFmtId="0" fontId="19" fillId="0" borderId="0"/>
    <xf numFmtId="0" fontId="19" fillId="0" borderId="0"/>
    <xf numFmtId="0" fontId="68" fillId="0" borderId="0"/>
    <xf numFmtId="0" fontId="19" fillId="0" borderId="0"/>
    <xf numFmtId="0" fontId="19" fillId="0" borderId="0"/>
    <xf numFmtId="0" fontId="19" fillId="0" borderId="0"/>
    <xf numFmtId="0" fontId="19"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19"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22" fillId="0" borderId="0"/>
    <xf numFmtId="0" fontId="22" fillId="0" borderId="0"/>
    <xf numFmtId="0" fontId="23" fillId="0" borderId="0"/>
    <xf numFmtId="0" fontId="19"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24" fillId="0" borderId="0"/>
    <xf numFmtId="0" fontId="1" fillId="0" borderId="0"/>
    <xf numFmtId="0" fontId="24" fillId="0" borderId="0"/>
    <xf numFmtId="0" fontId="1" fillId="0" borderId="0"/>
    <xf numFmtId="0" fontId="22" fillId="0" borderId="0"/>
    <xf numFmtId="0" fontId="24" fillId="0" borderId="0"/>
    <xf numFmtId="0" fontId="19" fillId="0" borderId="0"/>
    <xf numFmtId="0" fontId="19" fillId="0" borderId="0"/>
    <xf numFmtId="0" fontId="22" fillId="0" borderId="0"/>
    <xf numFmtId="0" fontId="19" fillId="0" borderId="0"/>
    <xf numFmtId="0" fontId="23"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3" fillId="0" borderId="0"/>
    <xf numFmtId="0" fontId="1" fillId="0" borderId="0"/>
    <xf numFmtId="0" fontId="26"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22" fillId="0" borderId="0"/>
    <xf numFmtId="0" fontId="22" fillId="0" borderId="0"/>
    <xf numFmtId="0" fontId="23" fillId="0" borderId="0"/>
    <xf numFmtId="0" fontId="19" fillId="0" borderId="0"/>
    <xf numFmtId="0" fontId="23" fillId="0" borderId="0"/>
    <xf numFmtId="0" fontId="19" fillId="0" borderId="0"/>
    <xf numFmtId="0" fontId="19" fillId="0" borderId="0"/>
    <xf numFmtId="0" fontId="23" fillId="0" borderId="0"/>
    <xf numFmtId="0" fontId="19" fillId="0" borderId="0"/>
    <xf numFmtId="0" fontId="24" fillId="0" borderId="0"/>
    <xf numFmtId="0" fontId="19"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64" fillId="0" borderId="0"/>
    <xf numFmtId="0" fontId="22" fillId="0" borderId="0"/>
    <xf numFmtId="0" fontId="22" fillId="0" borderId="0"/>
    <xf numFmtId="0" fontId="23" fillId="0" borderId="0"/>
    <xf numFmtId="0" fontId="65" fillId="0" borderId="0"/>
    <xf numFmtId="0" fontId="24" fillId="0" borderId="0"/>
    <xf numFmtId="0" fontId="22" fillId="0" borderId="0"/>
    <xf numFmtId="0" fontId="1" fillId="0" borderId="0"/>
    <xf numFmtId="0" fontId="68" fillId="0" borderId="0"/>
    <xf numFmtId="0" fontId="65" fillId="0" borderId="0"/>
    <xf numFmtId="0" fontId="68" fillId="0" borderId="0"/>
    <xf numFmtId="0" fontId="68" fillId="0" borderId="0"/>
    <xf numFmtId="0" fontId="68" fillId="0" borderId="0"/>
    <xf numFmtId="0" fontId="68" fillId="0" borderId="0"/>
    <xf numFmtId="0" fontId="19" fillId="0" borderId="0"/>
    <xf numFmtId="0" fontId="1" fillId="0" borderId="0"/>
    <xf numFmtId="0" fontId="1" fillId="0" borderId="0"/>
    <xf numFmtId="0" fontId="1" fillId="0" borderId="0"/>
    <xf numFmtId="0" fontId="24" fillId="0" borderId="0"/>
    <xf numFmtId="0" fontId="1" fillId="0" borderId="0"/>
    <xf numFmtId="0" fontId="24" fillId="0" borderId="0"/>
    <xf numFmtId="0" fontId="1" fillId="0" borderId="0"/>
    <xf numFmtId="0" fontId="1" fillId="0" borderId="0"/>
    <xf numFmtId="0" fontId="68" fillId="0" borderId="0"/>
    <xf numFmtId="0" fontId="68" fillId="0" borderId="0"/>
    <xf numFmtId="0" fontId="68" fillId="0" borderId="0"/>
    <xf numFmtId="0" fontId="68" fillId="0" borderId="0"/>
    <xf numFmtId="0" fontId="19" fillId="0" borderId="0"/>
    <xf numFmtId="0" fontId="24" fillId="0" borderId="0"/>
    <xf numFmtId="0" fontId="1" fillId="0" borderId="0"/>
    <xf numFmtId="0" fontId="68" fillId="0" borderId="0"/>
    <xf numFmtId="0" fontId="68" fillId="0" borderId="0"/>
    <xf numFmtId="0" fontId="68" fillId="0" borderId="0"/>
    <xf numFmtId="0" fontId="68" fillId="0" borderId="0"/>
    <xf numFmtId="0" fontId="68" fillId="0" borderId="0"/>
    <xf numFmtId="0" fontId="19" fillId="0" borderId="0"/>
    <xf numFmtId="0" fontId="24" fillId="0" borderId="0"/>
    <xf numFmtId="0" fontId="19" fillId="0" borderId="0"/>
    <xf numFmtId="0" fontId="68" fillId="0" borderId="0"/>
    <xf numFmtId="0" fontId="68" fillId="0" borderId="0"/>
    <xf numFmtId="0" fontId="68" fillId="0" borderId="0"/>
    <xf numFmtId="0" fontId="68" fillId="0" borderId="0"/>
    <xf numFmtId="0" fontId="68" fillId="0" borderId="0"/>
    <xf numFmtId="0" fontId="19" fillId="0" borderId="0"/>
    <xf numFmtId="0" fontId="68" fillId="0" borderId="0"/>
    <xf numFmtId="0" fontId="68" fillId="0" borderId="0"/>
    <xf numFmtId="0" fontId="68" fillId="0" borderId="0"/>
    <xf numFmtId="0" fontId="68" fillId="0" borderId="0"/>
    <xf numFmtId="0" fontId="24" fillId="0" borderId="0"/>
    <xf numFmtId="0" fontId="64" fillId="0" borderId="0"/>
    <xf numFmtId="0" fontId="65" fillId="0" borderId="0"/>
    <xf numFmtId="0" fontId="24" fillId="0" borderId="0"/>
    <xf numFmtId="0" fontId="19" fillId="0" borderId="0"/>
    <xf numFmtId="1" fontId="31" fillId="0" borderId="0">
      <alignment vertical="top" wrapText="1"/>
    </xf>
    <xf numFmtId="1" fontId="69" fillId="0" borderId="0" applyFill="0" applyBorder="0" applyProtection="0"/>
    <xf numFmtId="1" fontId="40" fillId="0" borderId="0" applyFont="0" applyFill="0" applyBorder="0" applyProtection="0">
      <alignment vertical="center"/>
    </xf>
    <xf numFmtId="1" fontId="39" fillId="0" borderId="0">
      <alignment horizontal="right" vertical="top"/>
    </xf>
    <xf numFmtId="0" fontId="68" fillId="0" borderId="0"/>
    <xf numFmtId="0" fontId="1" fillId="0" borderId="0"/>
    <xf numFmtId="0" fontId="70" fillId="0" borderId="0"/>
    <xf numFmtId="0" fontId="1" fillId="0" borderId="0"/>
    <xf numFmtId="0" fontId="70" fillId="0" borderId="0"/>
    <xf numFmtId="0" fontId="1" fillId="0" borderId="0"/>
    <xf numFmtId="0" fontId="71" fillId="0" borderId="0"/>
    <xf numFmtId="0" fontId="24"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1" fillId="0" borderId="0"/>
    <xf numFmtId="0" fontId="70" fillId="0" borderId="0"/>
    <xf numFmtId="0" fontId="70" fillId="0" borderId="0"/>
    <xf numFmtId="0" fontId="71" fillId="0" borderId="0"/>
    <xf numFmtId="0" fontId="70" fillId="0" borderId="0"/>
    <xf numFmtId="0" fontId="70" fillId="0" borderId="0"/>
    <xf numFmtId="0" fontId="71" fillId="0" borderId="0"/>
    <xf numFmtId="0" fontId="70" fillId="0" borderId="0"/>
    <xf numFmtId="0" fontId="1" fillId="0" borderId="0"/>
    <xf numFmtId="0" fontId="70" fillId="0" borderId="0"/>
    <xf numFmtId="0" fontId="70" fillId="0" borderId="0"/>
    <xf numFmtId="0" fontId="71" fillId="0" borderId="0"/>
    <xf numFmtId="0" fontId="70" fillId="0" borderId="0"/>
    <xf numFmtId="0" fontId="71" fillId="0" borderId="0"/>
    <xf numFmtId="0" fontId="1" fillId="0" borderId="0"/>
    <xf numFmtId="0" fontId="1" fillId="0" borderId="0"/>
    <xf numFmtId="0" fontId="1" fillId="0" borderId="0"/>
    <xf numFmtId="0" fontId="70" fillId="0" borderId="0"/>
    <xf numFmtId="0" fontId="36" fillId="0" borderId="0" applyNumberFormat="0" applyFill="0" applyBorder="0">
      <alignment vertical="top"/>
    </xf>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1" fillId="60" borderId="7"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4"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23" fillId="60" borderId="7" applyNumberFormat="0" applyFont="0" applyAlignment="0" applyProtection="0"/>
    <xf numFmtId="0" fontId="23" fillId="60" borderId="7" applyNumberFormat="0" applyFont="0" applyAlignment="0" applyProtection="0"/>
    <xf numFmtId="0" fontId="23" fillId="61" borderId="23" applyNumberFormat="0" applyFont="0" applyAlignment="0" applyProtection="0"/>
    <xf numFmtId="0" fontId="40" fillId="0" borderId="0">
      <alignment horizontal="left"/>
    </xf>
    <xf numFmtId="1" fontId="72" fillId="0" borderId="0" applyFill="0">
      <alignment horizontal="right" vertical="center"/>
    </xf>
    <xf numFmtId="0" fontId="10" fillId="51" borderId="4" applyNumberFormat="0" applyAlignment="0" applyProtection="0"/>
    <xf numFmtId="10" fontId="19" fillId="0" borderId="0" applyFont="0" applyFill="0" applyBorder="0" applyAlignment="0" applyProtection="0"/>
    <xf numFmtId="9" fontId="7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3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NumberFormat="0" applyFont="0" applyFill="0" applyBorder="0" applyAlignment="0" applyProtection="0"/>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28" fillId="54" borderId="15"/>
    <xf numFmtId="0" fontId="34" fillId="54" borderId="0">
      <alignment horizontal="right"/>
    </xf>
    <xf numFmtId="0" fontId="74" fillId="53" borderId="0">
      <alignment horizontal="center"/>
    </xf>
    <xf numFmtId="0" fontId="32" fillId="59"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4" borderId="15">
      <alignment horizontal="left" vertical="top" wrapText="1"/>
    </xf>
    <xf numFmtId="0" fontId="32" fillId="59" borderId="15">
      <alignment horizontal="left" vertical="top" wrapText="1"/>
    </xf>
    <xf numFmtId="0" fontId="32" fillId="59" borderId="15">
      <alignment horizontal="left" vertical="top" wrapText="1"/>
    </xf>
    <xf numFmtId="0" fontId="32" fillId="59" borderId="15">
      <alignment horizontal="left" vertical="top" wrapText="1"/>
    </xf>
    <xf numFmtId="0" fontId="75" fillId="59" borderId="28">
      <alignment horizontal="left" vertical="top" wrapText="1"/>
    </xf>
    <xf numFmtId="0" fontId="75" fillId="59"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4" borderId="28">
      <alignment horizontal="left" vertical="top" wrapText="1"/>
    </xf>
    <xf numFmtId="0" fontId="75" fillId="59" borderId="28">
      <alignment horizontal="left" vertical="top" wrapText="1"/>
    </xf>
    <xf numFmtId="0" fontId="32" fillId="59"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4" borderId="29">
      <alignment horizontal="left" vertical="top" wrapText="1"/>
    </xf>
    <xf numFmtId="0" fontId="32" fillId="59" borderId="29">
      <alignment horizontal="left" vertical="top" wrapText="1"/>
    </xf>
    <xf numFmtId="0" fontId="32" fillId="59" borderId="29">
      <alignment horizontal="left" vertical="top" wrapText="1"/>
    </xf>
    <xf numFmtId="0" fontId="32" fillId="59" borderId="28">
      <alignment horizontal="left" vertical="top"/>
    </xf>
    <xf numFmtId="0" fontId="32" fillId="59"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4" borderId="28">
      <alignment horizontal="left" vertical="top"/>
    </xf>
    <xf numFmtId="0" fontId="32" fillId="59" borderId="28">
      <alignment horizontal="left" vertical="top"/>
    </xf>
    <xf numFmtId="0" fontId="26" fillId="0" borderId="25">
      <alignment horizontal="center" vertical="center"/>
    </xf>
    <xf numFmtId="184" fontId="76" fillId="0" borderId="0" applyFill="0">
      <alignment horizontal="center" vertical="center"/>
    </xf>
    <xf numFmtId="0" fontId="28" fillId="0" borderId="0"/>
    <xf numFmtId="0" fontId="26" fillId="0" borderId="0"/>
    <xf numFmtId="167" fontId="77" fillId="0" borderId="0" applyNumberFormat="0" applyBorder="0" applyAlignment="0">
      <alignment horizontal="left" readingOrder="1"/>
    </xf>
    <xf numFmtId="0" fontId="78" fillId="22" borderId="0">
      <alignment horizontal="left"/>
    </xf>
    <xf numFmtId="0" fontId="61" fillId="22" borderId="0">
      <alignment horizontal="left" wrapText="1"/>
    </xf>
    <xf numFmtId="0" fontId="78" fillId="22" borderId="0">
      <alignment horizontal="left"/>
    </xf>
    <xf numFmtId="0" fontId="79" fillId="0" borderId="30"/>
    <xf numFmtId="0" fontId="80" fillId="0" borderId="30"/>
    <xf numFmtId="0" fontId="81" fillId="0" borderId="0"/>
    <xf numFmtId="0" fontId="82" fillId="0" borderId="0"/>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5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5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5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54" borderId="15"/>
    <xf numFmtId="0" fontId="19" fillId="0" borderId="0"/>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64" borderId="15"/>
    <xf numFmtId="0" fontId="28" fillId="54" borderId="15"/>
    <xf numFmtId="0" fontId="33" fillId="54" borderId="0">
      <alignment horizontal="center"/>
    </xf>
    <xf numFmtId="0" fontId="83" fillId="0" borderId="0"/>
    <xf numFmtId="49" fontId="36" fillId="0" borderId="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84" fillId="54" borderId="0"/>
    <xf numFmtId="0" fontId="78" fillId="22" borderId="0">
      <alignment horizontal="left"/>
    </xf>
    <xf numFmtId="0" fontId="85" fillId="0" borderId="0"/>
    <xf numFmtId="0" fontId="16" fillId="0" borderId="8" applyNumberFormat="0" applyFill="0" applyAlignment="0" applyProtection="0"/>
    <xf numFmtId="170" fontId="26" fillId="0" borderId="0" applyFont="0" applyFill="0" applyBorder="0" applyAlignment="0" applyProtection="0"/>
    <xf numFmtId="172" fontId="37" fillId="0" borderId="0" applyFont="0" applyFill="0" applyBorder="0" applyAlignment="0" applyProtection="0"/>
    <xf numFmtId="173" fontId="26" fillId="0" borderId="0" applyFont="0" applyFill="0" applyBorder="0" applyAlignment="0" applyProtection="0"/>
    <xf numFmtId="0" fontId="70" fillId="60" borderId="7" applyNumberFormat="0" applyFont="0" applyAlignment="0" applyProtection="0"/>
    <xf numFmtId="185" fontId="26" fillId="0" borderId="0" applyFont="0" applyFill="0" applyBorder="0" applyAlignment="0" applyProtection="0"/>
    <xf numFmtId="186" fontId="26" fillId="0" borderId="0" applyFont="0" applyFill="0" applyBorder="0" applyAlignment="0" applyProtection="0"/>
    <xf numFmtId="185" fontId="26" fillId="0" borderId="0" applyFont="0" applyFill="0" applyBorder="0" applyAlignment="0" applyProtection="0"/>
    <xf numFmtId="186" fontId="26" fillId="0" borderId="0" applyFont="0" applyFill="0" applyBorder="0" applyAlignment="0" applyProtection="0"/>
    <xf numFmtId="0" fontId="14" fillId="0" borderId="0" applyNumberFormat="0" applyFill="0" applyBorder="0" applyAlignment="0" applyProtection="0"/>
    <xf numFmtId="1" fontId="86" fillId="0" borderId="0">
      <alignment vertical="top" wrapText="1"/>
    </xf>
    <xf numFmtId="4" fontId="20" fillId="0" borderId="0" applyFont="0" applyFill="0" applyBorder="0" applyAlignment="0" applyProtection="0"/>
    <xf numFmtId="3" fontId="20" fillId="0" borderId="0" applyFont="0" applyFill="0" applyBorder="0" applyAlignment="0" applyProtection="0"/>
    <xf numFmtId="187" fontId="87" fillId="0" borderId="0" applyFont="0" applyFill="0" applyBorder="0" applyAlignment="0" applyProtection="0"/>
    <xf numFmtId="171" fontId="87" fillId="0" borderId="0" applyFont="0" applyFill="0" applyBorder="0" applyAlignment="0" applyProtection="0"/>
    <xf numFmtId="188" fontId="87" fillId="0" borderId="0" applyFont="0" applyFill="0" applyBorder="0" applyAlignment="0" applyProtection="0"/>
    <xf numFmtId="189" fontId="87" fillId="0" borderId="0" applyFont="0" applyFill="0" applyBorder="0" applyAlignment="0" applyProtection="0"/>
    <xf numFmtId="9" fontId="20" fillId="0" borderId="0" applyFont="0" applyFill="0" applyBorder="0" applyAlignment="0" applyProtection="0"/>
    <xf numFmtId="0" fontId="19" fillId="0" borderId="0"/>
    <xf numFmtId="0" fontId="20" fillId="0" borderId="0"/>
    <xf numFmtId="166" fontId="20" fillId="0" borderId="0" applyFont="0" applyFill="0" applyBorder="0" applyAlignment="0" applyProtection="0"/>
    <xf numFmtId="166" fontId="20" fillId="0" borderId="0" applyFont="0" applyFill="0" applyBorder="0" applyAlignment="0" applyProtection="0"/>
    <xf numFmtId="0" fontId="88" fillId="0" borderId="0">
      <alignment vertical="center"/>
    </xf>
    <xf numFmtId="0" fontId="89" fillId="0" borderId="0"/>
    <xf numFmtId="165" fontId="1" fillId="0" borderId="0" applyFont="0" applyFill="0" applyBorder="0" applyAlignment="0" applyProtection="0"/>
  </cellStyleXfs>
  <cellXfs count="136">
    <xf numFmtId="0" fontId="0" fillId="0" borderId="0" xfId="0"/>
    <xf numFmtId="0" fontId="22" fillId="65" borderId="0" xfId="0" applyFont="1" applyFill="1"/>
    <xf numFmtId="0" fontId="22" fillId="65" borderId="0" xfId="0" applyFont="1" applyFill="1" applyBorder="1"/>
    <xf numFmtId="0" fontId="19" fillId="65" borderId="0" xfId="0" applyNumberFormat="1" applyFont="1" applyFill="1" applyBorder="1" applyAlignment="1"/>
    <xf numFmtId="1" fontId="22" fillId="65" borderId="0" xfId="0" applyNumberFormat="1" applyFont="1" applyFill="1" applyAlignment="1">
      <alignment horizontal="center" vertical="center"/>
    </xf>
    <xf numFmtId="181" fontId="22" fillId="65" borderId="0" xfId="0" applyNumberFormat="1" applyFont="1" applyFill="1" applyBorder="1" applyAlignment="1">
      <alignment horizontal="center"/>
    </xf>
    <xf numFmtId="1" fontId="22" fillId="65" borderId="0" xfId="0" applyNumberFormat="1" applyFont="1" applyFill="1" applyBorder="1" applyAlignment="1">
      <alignment horizontal="center"/>
    </xf>
    <xf numFmtId="1" fontId="22" fillId="65" borderId="0" xfId="0" applyNumberFormat="1" applyFont="1" applyFill="1"/>
    <xf numFmtId="0" fontId="60" fillId="65" borderId="0" xfId="0" applyFont="1" applyFill="1" applyAlignment="1">
      <alignment vertical="center"/>
    </xf>
    <xf numFmtId="0" fontId="22" fillId="65" borderId="0" xfId="0" applyFont="1" applyFill="1" applyAlignment="1">
      <alignment horizontal="center" vertical="center"/>
    </xf>
    <xf numFmtId="0" fontId="22" fillId="65" borderId="0" xfId="0" applyFont="1" applyFill="1" applyBorder="1" applyAlignment="1">
      <alignment horizontal="center" vertical="center" wrapText="1"/>
    </xf>
    <xf numFmtId="190" fontId="22" fillId="65" borderId="0" xfId="0" applyNumberFormat="1" applyFont="1" applyFill="1"/>
    <xf numFmtId="0" fontId="22" fillId="65" borderId="0" xfId="0" applyFont="1" applyFill="1" applyBorder="1" applyAlignment="1">
      <alignment horizontal="right"/>
    </xf>
    <xf numFmtId="190" fontId="22" fillId="65" borderId="0" xfId="3191" applyNumberFormat="1" applyFont="1" applyFill="1" applyBorder="1" applyAlignment="1">
      <alignment horizontal="right"/>
    </xf>
    <xf numFmtId="0" fontId="22" fillId="65" borderId="0" xfId="0" applyFont="1" applyFill="1" applyAlignment="1">
      <alignment horizontal="right"/>
    </xf>
    <xf numFmtId="0" fontId="22" fillId="65" borderId="0" xfId="0" applyFont="1" applyFill="1" applyAlignment="1">
      <alignment horizontal="left" vertical="top"/>
    </xf>
    <xf numFmtId="0" fontId="19" fillId="65" borderId="0" xfId="0" applyFont="1" applyFill="1" applyBorder="1" applyAlignment="1">
      <alignment horizontal="center" vertical="center" wrapText="1"/>
    </xf>
    <xf numFmtId="0" fontId="22" fillId="65" borderId="0" xfId="0" applyFont="1" applyFill="1" applyBorder="1" applyAlignment="1">
      <alignment horizontal="right" vertical="center"/>
    </xf>
    <xf numFmtId="0" fontId="0" fillId="65" borderId="0" xfId="0" applyFill="1"/>
    <xf numFmtId="0" fontId="90" fillId="65" borderId="0" xfId="0" applyFont="1" applyFill="1"/>
    <xf numFmtId="190" fontId="22" fillId="65" borderId="0" xfId="3191" applyNumberFormat="1" applyFont="1" applyFill="1"/>
    <xf numFmtId="0" fontId="22" fillId="65" borderId="25" xfId="0" applyFont="1" applyFill="1" applyBorder="1" applyAlignment="1">
      <alignment horizontal="center"/>
    </xf>
    <xf numFmtId="0" fontId="0" fillId="65" borderId="0" xfId="0" applyFill="1" applyBorder="1"/>
    <xf numFmtId="0" fontId="91" fillId="65" borderId="0" xfId="0" applyFont="1" applyFill="1" applyBorder="1"/>
    <xf numFmtId="0" fontId="91" fillId="65" borderId="25" xfId="0" applyFont="1" applyFill="1" applyBorder="1" applyAlignment="1">
      <alignment horizontal="center" vertical="center" wrapText="1"/>
    </xf>
    <xf numFmtId="0" fontId="22" fillId="65" borderId="0" xfId="0" applyFont="1" applyFill="1" applyAlignment="1"/>
    <xf numFmtId="181" fontId="22" fillId="65" borderId="0" xfId="0" applyNumberFormat="1" applyFont="1" applyFill="1"/>
    <xf numFmtId="0" fontId="22" fillId="65" borderId="0" xfId="0" applyFont="1" applyFill="1" applyAlignment="1">
      <alignment horizontal="left" vertical="center"/>
    </xf>
    <xf numFmtId="0" fontId="92" fillId="65" borderId="0" xfId="0" applyFont="1" applyFill="1"/>
    <xf numFmtId="2" fontId="92" fillId="65" borderId="0" xfId="0" applyNumberFormat="1" applyFont="1" applyFill="1"/>
    <xf numFmtId="190" fontId="22" fillId="65" borderId="0" xfId="3191" applyNumberFormat="1" applyFont="1" applyFill="1" applyBorder="1"/>
    <xf numFmtId="0" fontId="92" fillId="65" borderId="0" xfId="0" applyFont="1" applyFill="1" applyBorder="1"/>
    <xf numFmtId="1" fontId="22" fillId="65" borderId="0" xfId="0" applyNumberFormat="1" applyFont="1" applyFill="1" applyBorder="1"/>
    <xf numFmtId="0" fontId="22" fillId="65" borderId="0" xfId="0" applyFont="1" applyFill="1" applyAlignment="1">
      <alignment horizontal="left"/>
    </xf>
    <xf numFmtId="0" fontId="22" fillId="65" borderId="25" xfId="0" applyFont="1" applyFill="1" applyBorder="1" applyAlignment="1">
      <alignment horizontal="center" vertical="center" wrapText="1"/>
    </xf>
    <xf numFmtId="0" fontId="66" fillId="65" borderId="0" xfId="0" applyFont="1" applyFill="1" applyBorder="1"/>
    <xf numFmtId="0" fontId="66" fillId="65" borderId="0" xfId="0" applyFont="1" applyFill="1"/>
    <xf numFmtId="0" fontId="22" fillId="65" borderId="0" xfId="0" applyFont="1" applyFill="1" applyAlignment="1">
      <alignment horizontal="center" vertical="center" wrapText="1"/>
    </xf>
    <xf numFmtId="181" fontId="22" fillId="65" borderId="0" xfId="0" applyNumberFormat="1" applyFont="1" applyFill="1" applyBorder="1"/>
    <xf numFmtId="191" fontId="22" fillId="65" borderId="0" xfId="3191" applyNumberFormat="1" applyFont="1" applyFill="1" applyBorder="1"/>
    <xf numFmtId="0" fontId="22" fillId="65" borderId="0" xfId="0" applyFont="1" applyFill="1" applyBorder="1" applyAlignment="1">
      <alignment horizontal="center"/>
    </xf>
    <xf numFmtId="0" fontId="22" fillId="65" borderId="32" xfId="0" applyFont="1" applyFill="1" applyBorder="1"/>
    <xf numFmtId="0" fontId="22" fillId="65" borderId="33" xfId="0" applyFont="1" applyFill="1" applyBorder="1"/>
    <xf numFmtId="0" fontId="22" fillId="65" borderId="34" xfId="0" applyFont="1" applyFill="1" applyBorder="1"/>
    <xf numFmtId="0" fontId="22" fillId="65" borderId="35" xfId="0" applyFont="1" applyFill="1" applyBorder="1"/>
    <xf numFmtId="0" fontId="22" fillId="65" borderId="36" xfId="0" applyFont="1" applyFill="1" applyBorder="1"/>
    <xf numFmtId="0" fontId="22" fillId="65" borderId="37" xfId="0" applyFont="1" applyFill="1" applyBorder="1"/>
    <xf numFmtId="0" fontId="22" fillId="65" borderId="38" xfId="0" applyFont="1" applyFill="1" applyBorder="1"/>
    <xf numFmtId="0" fontId="91" fillId="65" borderId="0" xfId="0" applyFont="1" applyFill="1" applyBorder="1" applyAlignment="1">
      <alignment horizontal="center" vertical="center" wrapText="1"/>
    </xf>
    <xf numFmtId="0" fontId="91" fillId="65" borderId="37" xfId="0" applyFont="1" applyFill="1" applyBorder="1" applyAlignment="1">
      <alignment horizontal="center" vertical="center" wrapText="1"/>
    </xf>
    <xf numFmtId="0" fontId="22" fillId="65" borderId="0" xfId="0" applyFont="1" applyFill="1" applyAlignment="1">
      <alignment horizontal="left" vertical="center"/>
    </xf>
    <xf numFmtId="0" fontId="96" fillId="65" borderId="0" xfId="0" applyNumberFormat="1" applyFont="1" applyFill="1" applyBorder="1" applyAlignment="1"/>
    <xf numFmtId="0" fontId="97" fillId="65" borderId="0" xfId="0" applyFont="1" applyFill="1" applyBorder="1"/>
    <xf numFmtId="0" fontId="96" fillId="65" borderId="0" xfId="0" applyFont="1" applyFill="1"/>
    <xf numFmtId="190" fontId="96" fillId="65" borderId="0" xfId="3191" applyNumberFormat="1" applyFont="1" applyFill="1"/>
    <xf numFmtId="181" fontId="96" fillId="65" borderId="0" xfId="0" applyNumberFormat="1" applyFont="1" applyFill="1"/>
    <xf numFmtId="0" fontId="96" fillId="65" borderId="0" xfId="0" applyFont="1" applyFill="1" applyBorder="1"/>
    <xf numFmtId="190" fontId="96" fillId="65" borderId="0" xfId="3191" applyNumberFormat="1" applyFont="1" applyFill="1" applyBorder="1"/>
    <xf numFmtId="191" fontId="96" fillId="65" borderId="0" xfId="3191" applyNumberFormat="1" applyFont="1" applyFill="1" applyBorder="1"/>
    <xf numFmtId="1" fontId="96" fillId="65" borderId="0" xfId="0" applyNumberFormat="1" applyFont="1" applyFill="1" applyBorder="1"/>
    <xf numFmtId="0" fontId="19" fillId="65" borderId="25" xfId="0" applyFont="1" applyFill="1" applyBorder="1" applyAlignment="1">
      <alignment horizontal="center" vertical="center" wrapText="1"/>
    </xf>
    <xf numFmtId="1" fontId="96" fillId="65" borderId="0" xfId="0" applyNumberFormat="1" applyFont="1" applyFill="1" applyAlignment="1">
      <alignment horizontal="center" vertical="center"/>
    </xf>
    <xf numFmtId="181" fontId="96" fillId="65" borderId="0" xfId="0" applyNumberFormat="1" applyFont="1" applyFill="1" applyBorder="1" applyAlignment="1">
      <alignment horizontal="center"/>
    </xf>
    <xf numFmtId="1" fontId="96" fillId="65" borderId="0" xfId="0" applyNumberFormat="1" applyFont="1" applyFill="1" applyBorder="1" applyAlignment="1">
      <alignment horizontal="center"/>
    </xf>
    <xf numFmtId="0" fontId="96" fillId="65" borderId="0" xfId="0" applyFont="1" applyFill="1" applyAlignment="1">
      <alignment horizontal="center" vertical="center"/>
    </xf>
    <xf numFmtId="1" fontId="96" fillId="65" borderId="0" xfId="0" applyNumberFormat="1" applyFont="1" applyFill="1"/>
    <xf numFmtId="0" fontId="98" fillId="65" borderId="0" xfId="0" applyFont="1" applyFill="1"/>
    <xf numFmtId="190" fontId="98" fillId="65" borderId="0" xfId="3191" applyNumberFormat="1" applyFont="1" applyFill="1"/>
    <xf numFmtId="181" fontId="98" fillId="65" borderId="0" xfId="0" applyNumberFormat="1" applyFont="1" applyFill="1"/>
    <xf numFmtId="0" fontId="98" fillId="65" borderId="0" xfId="0" applyFont="1" applyFill="1" applyBorder="1"/>
    <xf numFmtId="190" fontId="98" fillId="65" borderId="0" xfId="3191" applyNumberFormat="1" applyFont="1" applyFill="1" applyBorder="1"/>
    <xf numFmtId="1" fontId="98" fillId="65" borderId="0" xfId="0" applyNumberFormat="1" applyFont="1" applyFill="1" applyBorder="1"/>
    <xf numFmtId="0" fontId="22" fillId="65" borderId="25" xfId="0" applyFont="1" applyFill="1" applyBorder="1" applyAlignment="1">
      <alignment wrapText="1"/>
    </xf>
    <xf numFmtId="0" fontId="98" fillId="65" borderId="0" xfId="0" applyNumberFormat="1" applyFont="1" applyFill="1" applyBorder="1" applyAlignment="1"/>
    <xf numFmtId="1" fontId="98" fillId="65" borderId="0" xfId="0" applyNumberFormat="1" applyFont="1" applyFill="1" applyAlignment="1">
      <alignment horizontal="center" vertical="center"/>
    </xf>
    <xf numFmtId="181" fontId="98" fillId="65" borderId="0" xfId="0" applyNumberFormat="1" applyFont="1" applyFill="1" applyBorder="1" applyAlignment="1">
      <alignment horizontal="center"/>
    </xf>
    <xf numFmtId="1" fontId="98" fillId="65" borderId="0" xfId="0" applyNumberFormat="1" applyFont="1" applyFill="1" applyBorder="1" applyAlignment="1">
      <alignment horizontal="center"/>
    </xf>
    <xf numFmtId="1" fontId="98" fillId="65" borderId="0" xfId="0" applyNumberFormat="1" applyFont="1" applyFill="1"/>
    <xf numFmtId="0" fontId="22" fillId="65" borderId="0" xfId="0" applyFont="1" applyFill="1" applyAlignment="1">
      <alignment horizontal="left"/>
    </xf>
    <xf numFmtId="0" fontId="22" fillId="65" borderId="0" xfId="0" applyFont="1" applyFill="1" applyAlignment="1">
      <alignment horizontal="left" vertical="center"/>
    </xf>
    <xf numFmtId="0" fontId="99" fillId="65" borderId="0" xfId="0" applyFont="1" applyFill="1"/>
    <xf numFmtId="1" fontId="92" fillId="65" borderId="0" xfId="0" applyNumberFormat="1" applyFont="1" applyFill="1"/>
    <xf numFmtId="0" fontId="100" fillId="65" borderId="0" xfId="0" applyFont="1" applyFill="1"/>
    <xf numFmtId="0" fontId="101" fillId="65" borderId="0" xfId="0" applyFont="1" applyFill="1"/>
    <xf numFmtId="0" fontId="100" fillId="65" borderId="25" xfId="0" applyFont="1" applyFill="1" applyBorder="1" applyAlignment="1">
      <alignment wrapText="1"/>
    </xf>
    <xf numFmtId="0" fontId="100" fillId="65" borderId="0" xfId="0" applyFont="1" applyFill="1" applyAlignment="1">
      <alignment horizontal="center" vertical="center"/>
    </xf>
    <xf numFmtId="190" fontId="96" fillId="65" borderId="0" xfId="3191" applyNumberFormat="1" applyFont="1" applyFill="1" applyBorder="1" applyAlignment="1">
      <alignment horizontal="right"/>
    </xf>
    <xf numFmtId="0" fontId="99" fillId="65" borderId="0" xfId="0" applyFont="1" applyFill="1" applyAlignment="1">
      <alignment horizontal="center" vertical="center"/>
    </xf>
    <xf numFmtId="0" fontId="99" fillId="65" borderId="0" xfId="0" applyFont="1" applyFill="1" applyBorder="1" applyAlignment="1">
      <alignment horizontal="center"/>
    </xf>
    <xf numFmtId="0" fontId="99" fillId="65" borderId="0" xfId="0" applyFont="1" applyFill="1" applyBorder="1" applyAlignment="1">
      <alignment horizontal="center" vertical="center"/>
    </xf>
    <xf numFmtId="0" fontId="103" fillId="65" borderId="25" xfId="0" applyFont="1" applyFill="1" applyBorder="1" applyAlignment="1">
      <alignment horizontal="center"/>
    </xf>
    <xf numFmtId="0" fontId="100" fillId="65" borderId="25" xfId="0" applyFont="1" applyFill="1" applyBorder="1" applyAlignment="1">
      <alignment horizontal="left" vertical="center" wrapText="1"/>
    </xf>
    <xf numFmtId="0" fontId="22" fillId="65" borderId="0" xfId="0" applyFont="1" applyFill="1" applyAlignment="1">
      <alignment horizontal="left" vertical="center"/>
    </xf>
    <xf numFmtId="0" fontId="100" fillId="65" borderId="0" xfId="0" applyFont="1" applyFill="1" applyAlignment="1"/>
    <xf numFmtId="0" fontId="100" fillId="65" borderId="0" xfId="0" applyNumberFormat="1" applyFont="1" applyFill="1" applyBorder="1" applyAlignment="1"/>
    <xf numFmtId="0" fontId="101" fillId="65" borderId="0" xfId="0" applyFont="1" applyFill="1" applyAlignment="1">
      <alignment vertical="center"/>
    </xf>
    <xf numFmtId="0" fontId="22" fillId="65" borderId="0" xfId="0" applyFont="1" applyFill="1" applyBorder="1" applyAlignment="1">
      <alignment horizontal="left" vertical="center"/>
    </xf>
    <xf numFmtId="0" fontId="99" fillId="65" borderId="0" xfId="0" applyFont="1" applyFill="1" applyAlignment="1">
      <alignment horizontal="left" vertical="center"/>
    </xf>
    <xf numFmtId="0" fontId="22" fillId="65" borderId="0" xfId="0" applyFont="1" applyFill="1" applyAlignment="1">
      <alignment horizontal="right" vertical="center"/>
    </xf>
    <xf numFmtId="0" fontId="22" fillId="65" borderId="0" xfId="0" applyFont="1" applyFill="1" applyBorder="1" applyAlignment="1">
      <alignment horizontal="left" vertical="top" wrapText="1"/>
    </xf>
    <xf numFmtId="0" fontId="22" fillId="65" borderId="0" xfId="0" applyFont="1" applyFill="1" applyBorder="1" applyAlignment="1">
      <alignment horizontal="left" vertical="top"/>
    </xf>
    <xf numFmtId="0" fontId="96" fillId="65" borderId="0" xfId="0" applyFont="1" applyFill="1" applyAlignment="1">
      <alignment horizontal="right" vertical="center"/>
    </xf>
    <xf numFmtId="0" fontId="22" fillId="65" borderId="25" xfId="0" applyFont="1" applyFill="1" applyBorder="1" applyAlignment="1">
      <alignment horizontal="right" vertical="center" wrapText="1"/>
    </xf>
    <xf numFmtId="190" fontId="22" fillId="65" borderId="0" xfId="3191" applyNumberFormat="1" applyFont="1" applyFill="1" applyBorder="1" applyAlignment="1">
      <alignment horizontal="right" vertical="top"/>
    </xf>
    <xf numFmtId="190" fontId="96" fillId="65" borderId="0" xfId="3191" applyNumberFormat="1" applyFont="1" applyFill="1" applyBorder="1" applyAlignment="1">
      <alignment horizontal="right" vertical="top"/>
    </xf>
    <xf numFmtId="0" fontId="19" fillId="65" borderId="0" xfId="0" applyNumberFormat="1" applyFont="1" applyFill="1" applyBorder="1" applyAlignment="1">
      <alignment horizontal="left"/>
    </xf>
    <xf numFmtId="0" fontId="96" fillId="65" borderId="0" xfId="0" applyNumberFormat="1" applyFont="1" applyFill="1" applyBorder="1" applyAlignment="1">
      <alignment horizontal="left"/>
    </xf>
    <xf numFmtId="0" fontId="100" fillId="65" borderId="25" xfId="0" applyFont="1" applyFill="1" applyBorder="1" applyAlignment="1">
      <alignment horizontal="center"/>
    </xf>
    <xf numFmtId="0" fontId="99" fillId="65" borderId="0" xfId="0" applyFont="1" applyFill="1" applyBorder="1" applyAlignment="1">
      <alignment horizontal="right"/>
    </xf>
    <xf numFmtId="0" fontId="104" fillId="65" borderId="0" xfId="0" applyFont="1" applyFill="1"/>
    <xf numFmtId="0" fontId="19" fillId="65" borderId="0" xfId="0" applyFont="1" applyFill="1" applyAlignment="1">
      <alignment horizontal="right" vertical="center"/>
    </xf>
    <xf numFmtId="190" fontId="19" fillId="65" borderId="0" xfId="3191" applyNumberFormat="1" applyFont="1" applyFill="1" applyBorder="1" applyAlignment="1">
      <alignment horizontal="right" vertical="top"/>
    </xf>
    <xf numFmtId="0" fontId="100" fillId="65" borderId="31" xfId="0" applyFont="1" applyFill="1" applyBorder="1"/>
    <xf numFmtId="0" fontId="22" fillId="65" borderId="0" xfId="0" applyNumberFormat="1" applyFont="1" applyFill="1" applyBorder="1" applyAlignment="1"/>
    <xf numFmtId="0" fontId="22" fillId="65" borderId="0" xfId="0" applyFont="1" applyFill="1" applyAlignment="1">
      <alignment horizontal="left"/>
    </xf>
    <xf numFmtId="0" fontId="19" fillId="65" borderId="0" xfId="0" applyFont="1" applyFill="1" applyBorder="1" applyAlignment="1">
      <alignment horizontal="right" vertical="center"/>
    </xf>
    <xf numFmtId="0" fontId="106" fillId="65" borderId="0" xfId="0" applyFont="1" applyFill="1" applyBorder="1"/>
    <xf numFmtId="0" fontId="22" fillId="65" borderId="0" xfId="0" applyNumberFormat="1" applyFont="1" applyFill="1" applyBorder="1" applyAlignment="1">
      <alignment horizontal="left"/>
    </xf>
    <xf numFmtId="1" fontId="100" fillId="65" borderId="0" xfId="0" applyNumberFormat="1" applyFont="1" applyFill="1"/>
    <xf numFmtId="0" fontId="94" fillId="65" borderId="34" xfId="0" applyFont="1" applyFill="1" applyBorder="1" applyAlignment="1">
      <alignment horizontal="center"/>
    </xf>
    <xf numFmtId="0" fontId="94" fillId="65" borderId="0" xfId="0" applyFont="1" applyFill="1" applyBorder="1" applyAlignment="1">
      <alignment horizontal="center"/>
    </xf>
    <xf numFmtId="0" fontId="94" fillId="65" borderId="35" xfId="0" applyFont="1" applyFill="1" applyBorder="1" applyAlignment="1">
      <alignment horizontal="center"/>
    </xf>
    <xf numFmtId="0" fontId="22" fillId="65" borderId="34" xfId="0" applyFont="1" applyFill="1" applyBorder="1" applyAlignment="1">
      <alignment horizontal="left" vertical="center" wrapText="1"/>
    </xf>
    <xf numFmtId="0" fontId="22" fillId="65" borderId="0" xfId="0" applyFont="1" applyFill="1" applyBorder="1" applyAlignment="1">
      <alignment horizontal="left" vertical="center" wrapText="1"/>
    </xf>
    <xf numFmtId="0" fontId="22" fillId="65" borderId="35" xfId="0" applyFont="1" applyFill="1" applyBorder="1" applyAlignment="1">
      <alignment horizontal="left" vertical="center" wrapText="1"/>
    </xf>
    <xf numFmtId="0" fontId="90" fillId="65" borderId="34" xfId="0" applyFont="1" applyFill="1" applyBorder="1" applyAlignment="1">
      <alignment horizontal="left"/>
    </xf>
    <xf numFmtId="0" fontId="90" fillId="65" borderId="0" xfId="0" applyFont="1" applyFill="1" applyBorder="1" applyAlignment="1">
      <alignment horizontal="left"/>
    </xf>
    <xf numFmtId="0" fontId="90" fillId="65" borderId="35" xfId="0" applyFont="1" applyFill="1" applyBorder="1" applyAlignment="1">
      <alignment horizontal="left"/>
    </xf>
    <xf numFmtId="0" fontId="93" fillId="42" borderId="34" xfId="0" applyFont="1" applyFill="1" applyBorder="1" applyAlignment="1">
      <alignment horizontal="center" vertical="center"/>
    </xf>
    <xf numFmtId="0" fontId="93" fillId="42" borderId="0" xfId="0" applyFont="1" applyFill="1" applyBorder="1" applyAlignment="1">
      <alignment horizontal="center" vertical="center"/>
    </xf>
    <xf numFmtId="0" fontId="93" fillId="42" borderId="35" xfId="0" applyFont="1" applyFill="1" applyBorder="1" applyAlignment="1">
      <alignment horizontal="center" vertical="center"/>
    </xf>
    <xf numFmtId="0" fontId="95" fillId="65" borderId="34" xfId="0" applyFont="1" applyFill="1" applyBorder="1" applyAlignment="1">
      <alignment horizontal="left"/>
    </xf>
    <xf numFmtId="0" fontId="95" fillId="65" borderId="0" xfId="0" applyFont="1" applyFill="1" applyBorder="1" applyAlignment="1">
      <alignment horizontal="left"/>
    </xf>
    <xf numFmtId="0" fontId="22" fillId="65" borderId="0" xfId="0" applyFont="1" applyFill="1" applyAlignment="1">
      <alignment horizontal="left" vertical="center"/>
    </xf>
    <xf numFmtId="0" fontId="19" fillId="65" borderId="0" xfId="0" applyFont="1" applyFill="1"/>
    <xf numFmtId="1" fontId="19" fillId="65" borderId="0" xfId="0" applyNumberFormat="1" applyFont="1" applyFill="1"/>
  </cellXfs>
  <cellStyles count="3192">
    <cellStyle name="?? 2" xfId="1"/>
    <cellStyle name="?? 5" xfId="2"/>
    <cellStyle name="???" xfId="3"/>
    <cellStyle name="????" xfId="4"/>
    <cellStyle name="????0" xfId="5"/>
    <cellStyle name="???0" xfId="6"/>
    <cellStyle name="??_???????eigo ? " xfId="7"/>
    <cellStyle name="20 % - Aksentti1 2" xfId="8"/>
    <cellStyle name="20 % - Aksentti1 2 2" xfId="9"/>
    <cellStyle name="20 % - Aksentti1 2 2 2" xfId="10"/>
    <cellStyle name="20 % - Aksentti1 2 2_age théoriq, nbe d'années Eur" xfId="11"/>
    <cellStyle name="20 % - Aksentti1 2 3" xfId="12"/>
    <cellStyle name="20 % - Aksentti1 2_age théoriq, nbe d'années Eur" xfId="13"/>
    <cellStyle name="20 % - Aksentti2 2" xfId="14"/>
    <cellStyle name="20 % - Aksentti2 2 2" xfId="15"/>
    <cellStyle name="20 % - Aksentti2 2 2 2" xfId="16"/>
    <cellStyle name="20 % - Aksentti2 2 2_age théoriq, nbe d'années Eur" xfId="17"/>
    <cellStyle name="20 % - Aksentti2 2 3" xfId="18"/>
    <cellStyle name="20 % - Aksentti2 2_age théoriq, nbe d'années Eur" xfId="19"/>
    <cellStyle name="20 % - Aksentti3 2" xfId="20"/>
    <cellStyle name="20 % - Aksentti3 2 2" xfId="21"/>
    <cellStyle name="20 % - Aksentti3 2 2 2" xfId="22"/>
    <cellStyle name="20 % - Aksentti3 2 2_age théoriq, nbe d'années Eur" xfId="23"/>
    <cellStyle name="20 % - Aksentti3 2 3" xfId="24"/>
    <cellStyle name="20 % - Aksentti3 2_age théoriq, nbe d'années Eur" xfId="25"/>
    <cellStyle name="20 % - Aksentti4 2" xfId="26"/>
    <cellStyle name="20 % - Aksentti4 2 2" xfId="27"/>
    <cellStyle name="20 % - Aksentti4 2 2 2" xfId="28"/>
    <cellStyle name="20 % - Aksentti4 2 2_age théoriq, nbe d'années Eur" xfId="29"/>
    <cellStyle name="20 % - Aksentti4 2 3" xfId="30"/>
    <cellStyle name="20 % - Aksentti4 2_age théoriq, nbe d'années Eur" xfId="31"/>
    <cellStyle name="20 % - Aksentti5 2" xfId="32"/>
    <cellStyle name="20 % - Aksentti5 2 2" xfId="33"/>
    <cellStyle name="20 % - Aksentti5 2 2 2" xfId="34"/>
    <cellStyle name="20 % - Aksentti5 2 2_age théoriq, nbe d'années Eur" xfId="35"/>
    <cellStyle name="20 % - Aksentti5 2 3" xfId="36"/>
    <cellStyle name="20 % - Aksentti5 2_age théoriq, nbe d'années Eur" xfId="37"/>
    <cellStyle name="20 % - Aksentti6 2" xfId="38"/>
    <cellStyle name="20 % - Aksentti6 2 2" xfId="39"/>
    <cellStyle name="20 % - Aksentti6 2 2 2" xfId="40"/>
    <cellStyle name="20 % - Aksentti6 2 2_age théoriq, nbe d'années Eur" xfId="41"/>
    <cellStyle name="20 % - Aksentti6 2 3" xfId="42"/>
    <cellStyle name="20 % - Aksentti6 2_age théoriq, nbe d'années Eur" xfId="43"/>
    <cellStyle name="20% - Accent1 2" xfId="44"/>
    <cellStyle name="20% - Accent1 2 2" xfId="45"/>
    <cellStyle name="20% - Accent1 2_age théoriq, nbe d'années Eur" xfId="46"/>
    <cellStyle name="20% - Accent2 2" xfId="47"/>
    <cellStyle name="20% - Accent2 2 2" xfId="48"/>
    <cellStyle name="20% - Accent2 2_age théoriq, nbe d'années Eur" xfId="49"/>
    <cellStyle name="20% - Accent3 2" xfId="50"/>
    <cellStyle name="20% - Accent3 2 2" xfId="51"/>
    <cellStyle name="20% - Accent3 2_age théoriq, nbe d'années Eur" xfId="52"/>
    <cellStyle name="20% - Accent4 2" xfId="53"/>
    <cellStyle name="20% - Accent4 2 2" xfId="54"/>
    <cellStyle name="20% - Accent4 2_age théoriq, nbe d'années Eur" xfId="55"/>
    <cellStyle name="20% - Accent5 2" xfId="56"/>
    <cellStyle name="20% - Accent5 2 2" xfId="57"/>
    <cellStyle name="20% - Accent5 2_age théoriq, nbe d'années Eur" xfId="58"/>
    <cellStyle name="20% - Accent6 2" xfId="59"/>
    <cellStyle name="20% - Accent6 2 2" xfId="60"/>
    <cellStyle name="20% - Accent6 2_age théoriq, nbe d'années Eur" xfId="61"/>
    <cellStyle name="40 % - Aksentti1 2" xfId="62"/>
    <cellStyle name="40 % - Aksentti1 2 2" xfId="63"/>
    <cellStyle name="40 % - Aksentti1 2 2 2" xfId="64"/>
    <cellStyle name="40 % - Aksentti1 2 2_age théoriq, nbe d'années Eur" xfId="65"/>
    <cellStyle name="40 % - Aksentti1 2 3" xfId="66"/>
    <cellStyle name="40 % - Aksentti1 2_age théoriq, nbe d'années Eur" xfId="67"/>
    <cellStyle name="40 % - Aksentti2 2" xfId="68"/>
    <cellStyle name="40 % - Aksentti2 2 2" xfId="69"/>
    <cellStyle name="40 % - Aksentti2 2 2 2" xfId="70"/>
    <cellStyle name="40 % - Aksentti2 2 2_age théoriq, nbe d'années Eur" xfId="71"/>
    <cellStyle name="40 % - Aksentti2 2 3" xfId="72"/>
    <cellStyle name="40 % - Aksentti2 2_age théoriq, nbe d'années Eur" xfId="73"/>
    <cellStyle name="40 % - Aksentti3 2" xfId="74"/>
    <cellStyle name="40 % - Aksentti3 2 2" xfId="75"/>
    <cellStyle name="40 % - Aksentti3 2 2 2" xfId="76"/>
    <cellStyle name="40 % - Aksentti3 2 2_age théoriq, nbe d'années Eur" xfId="77"/>
    <cellStyle name="40 % - Aksentti3 2 3" xfId="78"/>
    <cellStyle name="40 % - Aksentti3 2_age théoriq, nbe d'années Eur" xfId="79"/>
    <cellStyle name="40 % - Aksentti4 2" xfId="80"/>
    <cellStyle name="40 % - Aksentti4 2 2" xfId="81"/>
    <cellStyle name="40 % - Aksentti4 2 2 2" xfId="82"/>
    <cellStyle name="40 % - Aksentti4 2 2_age théoriq, nbe d'années Eur" xfId="83"/>
    <cellStyle name="40 % - Aksentti4 2 3" xfId="84"/>
    <cellStyle name="40 % - Aksentti4 2_age théoriq, nbe d'années Eur" xfId="85"/>
    <cellStyle name="40 % - Aksentti5 2" xfId="86"/>
    <cellStyle name="40 % - Aksentti5 2 2" xfId="87"/>
    <cellStyle name="40 % - Aksentti5 2 2 2" xfId="88"/>
    <cellStyle name="40 % - Aksentti5 2 2_age théoriq, nbe d'années Eur" xfId="89"/>
    <cellStyle name="40 % - Aksentti5 2 3" xfId="90"/>
    <cellStyle name="40 % - Aksentti5 2_age théoriq, nbe d'années Eur" xfId="91"/>
    <cellStyle name="40 % - Aksentti6 2" xfId="92"/>
    <cellStyle name="40 % - Aksentti6 2 2" xfId="93"/>
    <cellStyle name="40 % - Aksentti6 2 2 2" xfId="94"/>
    <cellStyle name="40 % - Aksentti6 2 2_age théoriq, nbe d'années Eur" xfId="95"/>
    <cellStyle name="40 % - Aksentti6 2 3" xfId="96"/>
    <cellStyle name="40 % - Aksentti6 2_age théoriq, nbe d'années Eur" xfId="97"/>
    <cellStyle name="40% - Accent1 2" xfId="98"/>
    <cellStyle name="40% - Accent1 2 2" xfId="99"/>
    <cellStyle name="40% - Accent1 2_age théoriq, nbe d'années Eur" xfId="100"/>
    <cellStyle name="40% - Accent2 2" xfId="101"/>
    <cellStyle name="40% - Accent2 2 2" xfId="102"/>
    <cellStyle name="40% - Accent2 2_age théoriq, nbe d'années Eur" xfId="103"/>
    <cellStyle name="40% - Accent3 2" xfId="104"/>
    <cellStyle name="40% - Accent3 2 2" xfId="105"/>
    <cellStyle name="40% - Accent3 2_age théoriq, nbe d'années Eur" xfId="106"/>
    <cellStyle name="40% - Accent4 2" xfId="107"/>
    <cellStyle name="40% - Accent4 2 2" xfId="108"/>
    <cellStyle name="40% - Accent4 2_age théoriq, nbe d'années Eur" xfId="109"/>
    <cellStyle name="40% - Accent5 2" xfId="110"/>
    <cellStyle name="40% - Accent5 2 2" xfId="111"/>
    <cellStyle name="40% - Accent5 2_age théoriq, nbe d'années Eur" xfId="112"/>
    <cellStyle name="40% - Accent6 2" xfId="113"/>
    <cellStyle name="40% - Accent6 2 2" xfId="114"/>
    <cellStyle name="40% - Accent6 2_age théoriq, nbe d'années Eur" xfId="115"/>
    <cellStyle name="60% - Accent1 2" xfId="116"/>
    <cellStyle name="60% - Accent1 3" xfId="117"/>
    <cellStyle name="60% - Accent2 2" xfId="118"/>
    <cellStyle name="60% - Accent2 3" xfId="119"/>
    <cellStyle name="60% - Accent3 2" xfId="120"/>
    <cellStyle name="60% - Accent4 2" xfId="121"/>
    <cellStyle name="60% - Accent5 2" xfId="122"/>
    <cellStyle name="60% - Accent6 2" xfId="123"/>
    <cellStyle name="Accent1 2" xfId="124"/>
    <cellStyle name="Accent2 2" xfId="125"/>
    <cellStyle name="Accent3 2" xfId="126"/>
    <cellStyle name="Accent4 2" xfId="127"/>
    <cellStyle name="Accent5 2" xfId="128"/>
    <cellStyle name="Accent6 2" xfId="129"/>
    <cellStyle name="annee semestre" xfId="130"/>
    <cellStyle name="annee semestre 2" xfId="131"/>
    <cellStyle name="annee semestre 2 2" xfId="132"/>
    <cellStyle name="annee semestre 2 2 2" xfId="133"/>
    <cellStyle name="annee semestre 2 3" xfId="134"/>
    <cellStyle name="annee semestre 2_age théoriq, nbe d'années Eur" xfId="135"/>
    <cellStyle name="annee semestre 3" xfId="136"/>
    <cellStyle name="annee semestre 3 2" xfId="137"/>
    <cellStyle name="annee semestre 4" xfId="138"/>
    <cellStyle name="annee semestre_age théoriq, nbe d'années Eur" xfId="139"/>
    <cellStyle name="Bad 2" xfId="140"/>
    <cellStyle name="BenchMark_Header" xfId="141"/>
    <cellStyle name="bin" xfId="142"/>
    <cellStyle name="bin 10" xfId="143"/>
    <cellStyle name="bin 2" xfId="144"/>
    <cellStyle name="bin 2 2" xfId="145"/>
    <cellStyle name="bin 2_age théoriq, nbe d'années Eur" xfId="146"/>
    <cellStyle name="bin 3" xfId="147"/>
    <cellStyle name="bin 3 2" xfId="148"/>
    <cellStyle name="bin 3_age théoriq, nbe d'années Eur" xfId="149"/>
    <cellStyle name="bin 4" xfId="150"/>
    <cellStyle name="bin 4 2" xfId="151"/>
    <cellStyle name="bin 4_age théoriq, nbe d'années Eur" xfId="152"/>
    <cellStyle name="bin 5" xfId="153"/>
    <cellStyle name="bin 5 2" xfId="154"/>
    <cellStyle name="bin 5_age théoriq, nbe d'années Eur" xfId="155"/>
    <cellStyle name="bin 6" xfId="156"/>
    <cellStyle name="bin 6 2" xfId="157"/>
    <cellStyle name="bin 6_age théoriq, nbe d'années Eur" xfId="158"/>
    <cellStyle name="bin 7" xfId="159"/>
    <cellStyle name="bin 7 2" xfId="160"/>
    <cellStyle name="bin 7_age théoriq, nbe d'années Eur" xfId="161"/>
    <cellStyle name="bin 8" xfId="162"/>
    <cellStyle name="bin 8 2" xfId="163"/>
    <cellStyle name="bin 8_age théoriq, nbe d'années Eur" xfId="164"/>
    <cellStyle name="bin 9" xfId="165"/>
    <cellStyle name="bin 9 2" xfId="166"/>
    <cellStyle name="bin 9_age théoriq, nbe d'années Eur" xfId="167"/>
    <cellStyle name="bin_age théoriq, nbe d'années Eur" xfId="168"/>
    <cellStyle name="blue" xfId="169"/>
    <cellStyle name="blue 2" xfId="170"/>
    <cellStyle name="Ç¥ÁØ_ENRL2" xfId="171"/>
    <cellStyle name="caché" xfId="172"/>
    <cellStyle name="Calculation 2" xfId="173"/>
    <cellStyle name="cell" xfId="174"/>
    <cellStyle name="cell 10" xfId="175"/>
    <cellStyle name="cell 10 2" xfId="176"/>
    <cellStyle name="cell 11" xfId="177"/>
    <cellStyle name="cell 13 2" xfId="178"/>
    <cellStyle name="cell 13 2 2" xfId="179"/>
    <cellStyle name="cell 13 3" xfId="180"/>
    <cellStyle name="cell 13 3 2" xfId="181"/>
    <cellStyle name="cell 2" xfId="182"/>
    <cellStyle name="cell 2 2" xfId="183"/>
    <cellStyle name="cell 2 2 2" xfId="184"/>
    <cellStyle name="cell 2 2_age théoriq, nbe d'années Eur" xfId="185"/>
    <cellStyle name="cell 2 3" xfId="186"/>
    <cellStyle name="cell 2_age théoriq, nbe d'années Eur" xfId="187"/>
    <cellStyle name="cell 3" xfId="188"/>
    <cellStyle name="cell 3 2" xfId="189"/>
    <cellStyle name="cell 3 2 2" xfId="190"/>
    <cellStyle name="cell 3 2 2 2" xfId="191"/>
    <cellStyle name="cell 3 2 2 2 2" xfId="192"/>
    <cellStyle name="cell 3 2 2 2 2 2" xfId="193"/>
    <cellStyle name="cell 3 2 2 2 3" xfId="194"/>
    <cellStyle name="cell 3 2 2 3" xfId="195"/>
    <cellStyle name="cell 3 2 3" xfId="196"/>
    <cellStyle name="cell 3 3" xfId="197"/>
    <cellStyle name="cell 3 3 2" xfId="198"/>
    <cellStyle name="cell 3 3 2 2" xfId="199"/>
    <cellStyle name="cell 3 3 3" xfId="200"/>
    <cellStyle name="cell 3 4" xfId="201"/>
    <cellStyle name="cell 3 4 2" xfId="202"/>
    <cellStyle name="cell 3 5" xfId="203"/>
    <cellStyle name="cell 4" xfId="204"/>
    <cellStyle name="cell 4 2" xfId="205"/>
    <cellStyle name="cell 4 2 2" xfId="206"/>
    <cellStyle name="cell 4 3" xfId="207"/>
    <cellStyle name="cell 5" xfId="208"/>
    <cellStyle name="cell 5 2" xfId="209"/>
    <cellStyle name="cell 5 2 2" xfId="210"/>
    <cellStyle name="cell 5 2 2 2" xfId="211"/>
    <cellStyle name="cell 5 2 3" xfId="212"/>
    <cellStyle name="cell 5 3" xfId="213"/>
    <cellStyle name="cell 5 3 2" xfId="214"/>
    <cellStyle name="cell 5 4" xfId="215"/>
    <cellStyle name="cell 6" xfId="216"/>
    <cellStyle name="cell 6 2" xfId="217"/>
    <cellStyle name="cell 6 2 2" xfId="218"/>
    <cellStyle name="cell 6 2 2 2" xfId="219"/>
    <cellStyle name="cell 6 2 3" xfId="220"/>
    <cellStyle name="cell 6 3" xfId="221"/>
    <cellStyle name="cell 7" xfId="222"/>
    <cellStyle name="cell 7 2" xfId="223"/>
    <cellStyle name="cell 7 2 2" xfId="224"/>
    <cellStyle name="cell 7 3" xfId="225"/>
    <cellStyle name="cell 8" xfId="226"/>
    <cellStyle name="cell 8 2" xfId="227"/>
    <cellStyle name="cell 8 2 2" xfId="228"/>
    <cellStyle name="cell 8 2 2 2" xfId="229"/>
    <cellStyle name="cell 8 2 3" xfId="230"/>
    <cellStyle name="cell 8 3" xfId="231"/>
    <cellStyle name="cell 9" xfId="232"/>
    <cellStyle name="cell 9 2" xfId="233"/>
    <cellStyle name="cell 9 2 2" xfId="234"/>
    <cellStyle name="cell 9 3" xfId="235"/>
    <cellStyle name="cell_06entr" xfId="236"/>
    <cellStyle name="Check Cell 2" xfId="237"/>
    <cellStyle name="Code additions" xfId="238"/>
    <cellStyle name="Code additions 2" xfId="239"/>
    <cellStyle name="Code additions 2 2" xfId="240"/>
    <cellStyle name="Code additions 2 3" xfId="241"/>
    <cellStyle name="Code additions 3" xfId="242"/>
    <cellStyle name="Code additions 4" xfId="243"/>
    <cellStyle name="Code additions_age théoriq, nbe d'années Eur" xfId="244"/>
    <cellStyle name="Col&amp;RowHeadings" xfId="245"/>
    <cellStyle name="ColCodes" xfId="246"/>
    <cellStyle name="ColTitles" xfId="247"/>
    <cellStyle name="ColTitles 10" xfId="248"/>
    <cellStyle name="ColTitles 10 2" xfId="249"/>
    <cellStyle name="ColTitles 11" xfId="250"/>
    <cellStyle name="ColTitles 11 2" xfId="251"/>
    <cellStyle name="ColTitles 12" xfId="252"/>
    <cellStyle name="ColTitles 12 2" xfId="253"/>
    <cellStyle name="ColTitles 13" xfId="254"/>
    <cellStyle name="ColTitles 13 2" xfId="255"/>
    <cellStyle name="ColTitles 14" xfId="256"/>
    <cellStyle name="ColTitles 14 2" xfId="257"/>
    <cellStyle name="ColTitles 15" xfId="258"/>
    <cellStyle name="ColTitles 15 2" xfId="259"/>
    <cellStyle name="ColTitles 16" xfId="260"/>
    <cellStyle name="ColTitles 16 2" xfId="261"/>
    <cellStyle name="ColTitles 17" xfId="262"/>
    <cellStyle name="ColTitles 18" xfId="263"/>
    <cellStyle name="ColTitles 2" xfId="264"/>
    <cellStyle name="ColTitles 2 2" xfId="265"/>
    <cellStyle name="ColTitles 3" xfId="266"/>
    <cellStyle name="ColTitles 3 2" xfId="267"/>
    <cellStyle name="ColTitles 4" xfId="268"/>
    <cellStyle name="ColTitles 4 2" xfId="269"/>
    <cellStyle name="ColTitles 5" xfId="270"/>
    <cellStyle name="ColTitles 5 2" xfId="271"/>
    <cellStyle name="ColTitles 6" xfId="272"/>
    <cellStyle name="ColTitles 6 2" xfId="273"/>
    <cellStyle name="ColTitles 7" xfId="274"/>
    <cellStyle name="ColTitles 7 2" xfId="275"/>
    <cellStyle name="ColTitles 8" xfId="276"/>
    <cellStyle name="ColTitles 8 2" xfId="277"/>
    <cellStyle name="ColTitles 9" xfId="278"/>
    <cellStyle name="ColTitles 9 2" xfId="279"/>
    <cellStyle name="column" xfId="280"/>
    <cellStyle name="Comma  [1]" xfId="281"/>
    <cellStyle name="Comma  [1] 2" xfId="282"/>
    <cellStyle name="Comma [0] 2" xfId="283"/>
    <cellStyle name="Comma [0] 2 2" xfId="284"/>
    <cellStyle name="Comma [0] 3" xfId="285"/>
    <cellStyle name="Comma [1]" xfId="286"/>
    <cellStyle name="Comma 2" xfId="287"/>
    <cellStyle name="Comma 2 2" xfId="288"/>
    <cellStyle name="Comma 2 2 2" xfId="289"/>
    <cellStyle name="Comma 2 2 3" xfId="290"/>
    <cellStyle name="Comma 2 3" xfId="291"/>
    <cellStyle name="Comma 2 3 2" xfId="292"/>
    <cellStyle name="Comma 2 4" xfId="293"/>
    <cellStyle name="Comma 3" xfId="294"/>
    <cellStyle name="Comma 3 2" xfId="295"/>
    <cellStyle name="Comma 3 2 2" xfId="296"/>
    <cellStyle name="Comma 3 3" xfId="297"/>
    <cellStyle name="Comma 4" xfId="298"/>
    <cellStyle name="Comma 4 2" xfId="299"/>
    <cellStyle name="Comma 5" xfId="300"/>
    <cellStyle name="Comma 5 2" xfId="301"/>
    <cellStyle name="Comma 6" xfId="302"/>
    <cellStyle name="Comma 6 2" xfId="303"/>
    <cellStyle name="Comma 6 2 2" xfId="304"/>
    <cellStyle name="Comma 6 3" xfId="305"/>
    <cellStyle name="Comma 7" xfId="306"/>
    <cellStyle name="Comma 7 2" xfId="307"/>
    <cellStyle name="Comma 7 2 2" xfId="308"/>
    <cellStyle name="Comma 7 3" xfId="309"/>
    <cellStyle name="Comma 8" xfId="310"/>
    <cellStyle name="Comma 9" xfId="311"/>
    <cellStyle name="Comma(0)" xfId="312"/>
    <cellStyle name="comma(1)" xfId="313"/>
    <cellStyle name="Comma(3)" xfId="314"/>
    <cellStyle name="Comma[0]" xfId="315"/>
    <cellStyle name="Comma[1]" xfId="316"/>
    <cellStyle name="Comma[2]__" xfId="317"/>
    <cellStyle name="Comma[3]" xfId="318"/>
    <cellStyle name="Comma0" xfId="319"/>
    <cellStyle name="Countries" xfId="320"/>
    <cellStyle name="Currency [0] 2" xfId="321"/>
    <cellStyle name="Currency [0] 3" xfId="322"/>
    <cellStyle name="Currency 2" xfId="323"/>
    <cellStyle name="Currency 3" xfId="324"/>
    <cellStyle name="Currency0" xfId="325"/>
    <cellStyle name="DataEntryCells" xfId="326"/>
    <cellStyle name="DataEntryCells 2" xfId="327"/>
    <cellStyle name="DataEntryCells 2 2" xfId="328"/>
    <cellStyle name="DataEntryCells 2 2 2" xfId="329"/>
    <cellStyle name="DataEntryCells 2 3" xfId="330"/>
    <cellStyle name="DataEntryCells 2_08pers" xfId="331"/>
    <cellStyle name="DataEntryCells 3" xfId="332"/>
    <cellStyle name="DataEntryCells 3 2" xfId="333"/>
    <cellStyle name="DataEntryCells 3 3" xfId="334"/>
    <cellStyle name="DataEntryCells 4" xfId="335"/>
    <cellStyle name="DataEntryCells 5" xfId="336"/>
    <cellStyle name="DataEntryCells_05entr" xfId="337"/>
    <cellStyle name="Date" xfId="338"/>
    <cellStyle name="Dezimal [0]_DIAGRAM" xfId="339"/>
    <cellStyle name="Dezimal_DIAGRAM" xfId="340"/>
    <cellStyle name="Didier" xfId="341"/>
    <cellStyle name="Didier - Title" xfId="342"/>
    <cellStyle name="Didier subtitles" xfId="343"/>
    <cellStyle name="données" xfId="344"/>
    <cellStyle name="donnéesbord" xfId="345"/>
    <cellStyle name="donnéesbord 2" xfId="346"/>
    <cellStyle name="donnéesbord 2 2" xfId="347"/>
    <cellStyle name="donnéesbord_age théoriq, nbe d'années Eur" xfId="348"/>
    <cellStyle name="ErrRpt_DataEntryCells" xfId="349"/>
    <cellStyle name="ErrRpt-DataEntryCells" xfId="350"/>
    <cellStyle name="ErrRpt-DataEntryCells 2" xfId="351"/>
    <cellStyle name="ErrRpt-DataEntryCells 2 2" xfId="352"/>
    <cellStyle name="ErrRpt-DataEntryCells 2 2 2" xfId="353"/>
    <cellStyle name="ErrRpt-DataEntryCells 2 2 3" xfId="354"/>
    <cellStyle name="ErrRpt-DataEntryCells 2 3" xfId="355"/>
    <cellStyle name="ErrRpt-DataEntryCells 2 4" xfId="356"/>
    <cellStyle name="ErrRpt-DataEntryCells 2_age théoriq, nbe d'années Eur" xfId="357"/>
    <cellStyle name="ErrRpt-DataEntryCells 3" xfId="358"/>
    <cellStyle name="ErrRpt-DataEntryCells 3 2" xfId="359"/>
    <cellStyle name="ErrRpt-DataEntryCells 3 3" xfId="360"/>
    <cellStyle name="ErrRpt-DataEntryCells 4" xfId="361"/>
    <cellStyle name="ErrRpt-DataEntryCells 5" xfId="362"/>
    <cellStyle name="ErrRpt-DataEntryCells_age théoriq, nbe d'années Eur" xfId="363"/>
    <cellStyle name="ErrRpt-GreyBackground" xfId="364"/>
    <cellStyle name="ErrRpt-GreyBackground 2" xfId="365"/>
    <cellStyle name="Explanatory Text 2" xfId="366"/>
    <cellStyle name="Fixed" xfId="367"/>
    <cellStyle name="formula" xfId="368"/>
    <cellStyle name="formula 2" xfId="369"/>
    <cellStyle name="formula 2 2" xfId="370"/>
    <cellStyle name="formula 2 2 2" xfId="371"/>
    <cellStyle name="formula 2 2 3" xfId="372"/>
    <cellStyle name="formula 2 3" xfId="373"/>
    <cellStyle name="formula 2 4" xfId="374"/>
    <cellStyle name="formula 2_age théoriq, nbe d'années Eur" xfId="375"/>
    <cellStyle name="formula 3" xfId="376"/>
    <cellStyle name="formula 3 2" xfId="377"/>
    <cellStyle name="formula 3 3" xfId="378"/>
    <cellStyle name="formula 4" xfId="379"/>
    <cellStyle name="formula 5" xfId="380"/>
    <cellStyle name="formula_age théoriq, nbe d'années Eur" xfId="381"/>
    <cellStyle name="gap" xfId="382"/>
    <cellStyle name="gap 2" xfId="383"/>
    <cellStyle name="gap 2 2" xfId="384"/>
    <cellStyle name="gap 2 2 2" xfId="385"/>
    <cellStyle name="gap 3" xfId="386"/>
    <cellStyle name="gap 3 2" xfId="387"/>
    <cellStyle name="Good 2" xfId="388"/>
    <cellStyle name="Grey" xfId="389"/>
    <cellStyle name="GreyBackground" xfId="390"/>
    <cellStyle name="GreyBackground 2" xfId="391"/>
    <cellStyle name="GreyBackground 2 2" xfId="392"/>
    <cellStyle name="GreyBackground 2 3" xfId="393"/>
    <cellStyle name="GreyBackground 2_08pers" xfId="394"/>
    <cellStyle name="GreyBackground 3" xfId="395"/>
    <cellStyle name="GreyBackground 4" xfId="396"/>
    <cellStyle name="GreyBackground 5" xfId="397"/>
    <cellStyle name="GreyBackground_00enrl" xfId="398"/>
    <cellStyle name="Head_8_Cent" xfId="399"/>
    <cellStyle name="Header1" xfId="400"/>
    <cellStyle name="Header1 2" xfId="401"/>
    <cellStyle name="Header2" xfId="402"/>
    <cellStyle name="Header2 2" xfId="403"/>
    <cellStyle name="Header2 2 2" xfId="404"/>
    <cellStyle name="Header2 3" xfId="405"/>
    <cellStyle name="Header2_age théoriq, nbe d'années Eur" xfId="406"/>
    <cellStyle name="Heading 1 2" xfId="407"/>
    <cellStyle name="Heading 1 3" xfId="408"/>
    <cellStyle name="Heading 2 2" xfId="409"/>
    <cellStyle name="Heading 2 2 2" xfId="410"/>
    <cellStyle name="Heading 2 2_age théoriq, nbe d'années Eur" xfId="411"/>
    <cellStyle name="Heading 2 3" xfId="412"/>
    <cellStyle name="Heading 2 3 2" xfId="413"/>
    <cellStyle name="Heading 2 3_age théoriq, nbe d'années Eur" xfId="414"/>
    <cellStyle name="Heading 3 2" xfId="415"/>
    <cellStyle name="Heading 4 2" xfId="416"/>
    <cellStyle name="Heading1" xfId="417"/>
    <cellStyle name="Heading2" xfId="418"/>
    <cellStyle name="Hipervínculo" xfId="419"/>
    <cellStyle name="Hipervínculo visitado" xfId="420"/>
    <cellStyle name="Huomautus 2" xfId="421"/>
    <cellStyle name="Huomautus 2 2" xfId="422"/>
    <cellStyle name="Huomautus 2_age théoriq, nbe d'années Eur" xfId="423"/>
    <cellStyle name="Huomautus 3" xfId="424"/>
    <cellStyle name="Huomautus 3 2" xfId="425"/>
    <cellStyle name="Huomautus 3_age théoriq, nbe d'années Eur" xfId="426"/>
    <cellStyle name="Hyperlink 2" xfId="427"/>
    <cellStyle name="Hyperlink 3" xfId="428"/>
    <cellStyle name="Hyperlink 4" xfId="429"/>
    <cellStyle name="Hyperlink 5" xfId="430"/>
    <cellStyle name="Input [yellow]" xfId="431"/>
    <cellStyle name="Input [yellow] 2" xfId="432"/>
    <cellStyle name="Input [yellow] 3" xfId="433"/>
    <cellStyle name="Input 2" xfId="434"/>
    <cellStyle name="ISC" xfId="435"/>
    <cellStyle name="ISC 10" xfId="436"/>
    <cellStyle name="ISC 2" xfId="437"/>
    <cellStyle name="ISC 3" xfId="438"/>
    <cellStyle name="ISC 4" xfId="439"/>
    <cellStyle name="ISC 5" xfId="440"/>
    <cellStyle name="ISC 6" xfId="441"/>
    <cellStyle name="ISC 7" xfId="442"/>
    <cellStyle name="ISC 8" xfId="443"/>
    <cellStyle name="ISC 9" xfId="444"/>
    <cellStyle name="isced" xfId="445"/>
    <cellStyle name="isced 2" xfId="446"/>
    <cellStyle name="isced 2 2" xfId="447"/>
    <cellStyle name="isced 2 2 2" xfId="448"/>
    <cellStyle name="isced 2 2 3" xfId="449"/>
    <cellStyle name="isced 2 3" xfId="450"/>
    <cellStyle name="isced 2 4" xfId="451"/>
    <cellStyle name="isced 2_age théoriq, nbe d'années Eur" xfId="452"/>
    <cellStyle name="isced 3" xfId="453"/>
    <cellStyle name="isced 3 2" xfId="454"/>
    <cellStyle name="isced 3 3" xfId="455"/>
    <cellStyle name="isced 4" xfId="456"/>
    <cellStyle name="isced 5" xfId="457"/>
    <cellStyle name="ISCED Titles" xfId="458"/>
    <cellStyle name="isced_05enrl_REVISED_2" xfId="459"/>
    <cellStyle name="level1a" xfId="460"/>
    <cellStyle name="level1a 10" xfId="461"/>
    <cellStyle name="level1a 10 2" xfId="462"/>
    <cellStyle name="level1a 11" xfId="463"/>
    <cellStyle name="level1a 2" xfId="464"/>
    <cellStyle name="level1a 2 2" xfId="465"/>
    <cellStyle name="level1a 2 2 2" xfId="466"/>
    <cellStyle name="level1a 2 2 2 2" xfId="467"/>
    <cellStyle name="level1a 2 2 2 2 2" xfId="468"/>
    <cellStyle name="level1a 2 2 2 2 2 2" xfId="469"/>
    <cellStyle name="level1a 2 2 2 2 2 2 2" xfId="470"/>
    <cellStyle name="level1a 2 2 2 2 2 3" xfId="471"/>
    <cellStyle name="level1a 2 2 2 2 2_age théoriq, nbe d'années Eur" xfId="472"/>
    <cellStyle name="level1a 2 2 2 2 3" xfId="473"/>
    <cellStyle name="level1a 2 2 2 2_age théoriq, nbe d'années Eur" xfId="474"/>
    <cellStyle name="level1a 2 2 2 3" xfId="475"/>
    <cellStyle name="level1a 2 2 2 3 2" xfId="476"/>
    <cellStyle name="level1a 2 2 2 3 2 2" xfId="477"/>
    <cellStyle name="level1a 2 2 2 3 2 2 2" xfId="478"/>
    <cellStyle name="level1a 2 2 2 3 2 3" xfId="479"/>
    <cellStyle name="level1a 2 2 2 3 2_age théoriq, nbe d'années Eur" xfId="480"/>
    <cellStyle name="level1a 2 2 2 3 3" xfId="481"/>
    <cellStyle name="level1a 2 2 2 3_age théoriq, nbe d'années Eur" xfId="482"/>
    <cellStyle name="level1a 2 2 2 4" xfId="483"/>
    <cellStyle name="level1a 2 2 2 4 2" xfId="484"/>
    <cellStyle name="level1a 2 2 2 4 2 2" xfId="485"/>
    <cellStyle name="level1a 2 2 2 4 3" xfId="486"/>
    <cellStyle name="level1a 2 2 2 4_age théoriq, nbe d'années Eur" xfId="487"/>
    <cellStyle name="level1a 2 2 2 5" xfId="488"/>
    <cellStyle name="level1a 2 2 2_age théoriq, nbe d'années Eur" xfId="489"/>
    <cellStyle name="level1a 2 2 3" xfId="490"/>
    <cellStyle name="level1a 2 2 3 2" xfId="491"/>
    <cellStyle name="level1a 2 2 3 2 2" xfId="492"/>
    <cellStyle name="level1a 2 2 3 2 2 2" xfId="493"/>
    <cellStyle name="level1a 2 2 3 2 2 2 2" xfId="494"/>
    <cellStyle name="level1a 2 2 3 2 2 3" xfId="495"/>
    <cellStyle name="level1a 2 2 3 2 2_age théoriq, nbe d'années Eur" xfId="496"/>
    <cellStyle name="level1a 2 2 3 2 3" xfId="497"/>
    <cellStyle name="level1a 2 2 3 2_age théoriq, nbe d'années Eur" xfId="498"/>
    <cellStyle name="level1a 2 2 3 3" xfId="499"/>
    <cellStyle name="level1a 2 2 3 3 2" xfId="500"/>
    <cellStyle name="level1a 2 2 3 3 2 2" xfId="501"/>
    <cellStyle name="level1a 2 2 3 3 2 2 2" xfId="502"/>
    <cellStyle name="level1a 2 2 3 3 2 3" xfId="503"/>
    <cellStyle name="level1a 2 2 3 3 2_age théoriq, nbe d'années Eur" xfId="504"/>
    <cellStyle name="level1a 2 2 3 3 3" xfId="505"/>
    <cellStyle name="level1a 2 2 3 3_age théoriq, nbe d'années Eur" xfId="506"/>
    <cellStyle name="level1a 2 2 3 4" xfId="507"/>
    <cellStyle name="level1a 2 2 3 4 2" xfId="508"/>
    <cellStyle name="level1a 2 2 3 4 2 2" xfId="509"/>
    <cellStyle name="level1a 2 2 3 4 3" xfId="510"/>
    <cellStyle name="level1a 2 2 3 4_age théoriq, nbe d'années Eur" xfId="511"/>
    <cellStyle name="level1a 2 2 3 5" xfId="512"/>
    <cellStyle name="level1a 2 2 3_age théoriq, nbe d'années Eur" xfId="513"/>
    <cellStyle name="level1a 2 2 4" xfId="514"/>
    <cellStyle name="level1a 2 2 4 2" xfId="515"/>
    <cellStyle name="level1a 2 2 4 2 2" xfId="516"/>
    <cellStyle name="level1a 2 2 4 2 2 2" xfId="517"/>
    <cellStyle name="level1a 2 2 4 2 3" xfId="518"/>
    <cellStyle name="level1a 2 2 4 2_age théoriq, nbe d'années Eur" xfId="519"/>
    <cellStyle name="level1a 2 2 4 3" xfId="520"/>
    <cellStyle name="level1a 2 2 4_age théoriq, nbe d'années Eur" xfId="521"/>
    <cellStyle name="level1a 2 2 5" xfId="522"/>
    <cellStyle name="level1a 2 2 5 2" xfId="523"/>
    <cellStyle name="level1a 2 2 5 2 2" xfId="524"/>
    <cellStyle name="level1a 2 2 5 2 2 2" xfId="525"/>
    <cellStyle name="level1a 2 2 5 2 3" xfId="526"/>
    <cellStyle name="level1a 2 2 5 2_age théoriq, nbe d'années Eur" xfId="527"/>
    <cellStyle name="level1a 2 2 5 3" xfId="528"/>
    <cellStyle name="level1a 2 2 5_age théoriq, nbe d'années Eur" xfId="529"/>
    <cellStyle name="level1a 2 2 6" xfId="530"/>
    <cellStyle name="level1a 2 2 6 2" xfId="531"/>
    <cellStyle name="level1a 2 2 6 2 2" xfId="532"/>
    <cellStyle name="level1a 2 2 6 3" xfId="533"/>
    <cellStyle name="level1a 2 2 6_age théoriq, nbe d'années Eur" xfId="534"/>
    <cellStyle name="level1a 2 2 7" xfId="535"/>
    <cellStyle name="level1a 2 2_age théoriq, nbe d'années Eur" xfId="536"/>
    <cellStyle name="level1a 2 3" xfId="537"/>
    <cellStyle name="level1a 2 3 2" xfId="538"/>
    <cellStyle name="level1a 2 3 2 2" xfId="539"/>
    <cellStyle name="level1a 2 3 2 2 2" xfId="540"/>
    <cellStyle name="level1a 2 3 2 2 2 2" xfId="541"/>
    <cellStyle name="level1a 2 3 2 2 2 2 2" xfId="542"/>
    <cellStyle name="level1a 2 3 2 2 2 3" xfId="543"/>
    <cellStyle name="level1a 2 3 2 2 2_age théoriq, nbe d'années Eur" xfId="544"/>
    <cellStyle name="level1a 2 3 2 2 3" xfId="545"/>
    <cellStyle name="level1a 2 3 2 2_age théoriq, nbe d'années Eur" xfId="546"/>
    <cellStyle name="level1a 2 3 2 3" xfId="547"/>
    <cellStyle name="level1a 2 3 2 3 2" xfId="548"/>
    <cellStyle name="level1a 2 3 2 3 2 2" xfId="549"/>
    <cellStyle name="level1a 2 3 2 3 2 2 2" xfId="550"/>
    <cellStyle name="level1a 2 3 2 3 2 3" xfId="551"/>
    <cellStyle name="level1a 2 3 2 3 2_age théoriq, nbe d'années Eur" xfId="552"/>
    <cellStyle name="level1a 2 3 2 3 3" xfId="553"/>
    <cellStyle name="level1a 2 3 2 3_age théoriq, nbe d'années Eur" xfId="554"/>
    <cellStyle name="level1a 2 3 2 4" xfId="555"/>
    <cellStyle name="level1a 2 3 2 4 2" xfId="556"/>
    <cellStyle name="level1a 2 3 2 4 2 2" xfId="557"/>
    <cellStyle name="level1a 2 3 2 4 3" xfId="558"/>
    <cellStyle name="level1a 2 3 2 4_age théoriq, nbe d'années Eur" xfId="559"/>
    <cellStyle name="level1a 2 3 2 5" xfId="560"/>
    <cellStyle name="level1a 2 3 2_age théoriq, nbe d'années Eur" xfId="561"/>
    <cellStyle name="level1a 2 3 3" xfId="562"/>
    <cellStyle name="level1a 2 3 3 2" xfId="563"/>
    <cellStyle name="level1a 2 3 3 2 2" xfId="564"/>
    <cellStyle name="level1a 2 3 3 2 2 2" xfId="565"/>
    <cellStyle name="level1a 2 3 3 2 3" xfId="566"/>
    <cellStyle name="level1a 2 3 3 2_age théoriq, nbe d'années Eur" xfId="567"/>
    <cellStyle name="level1a 2 3 3 3" xfId="568"/>
    <cellStyle name="level1a 2 3 3_age théoriq, nbe d'années Eur" xfId="569"/>
    <cellStyle name="level1a 2 3 4" xfId="570"/>
    <cellStyle name="level1a 2 3 4 2" xfId="571"/>
    <cellStyle name="level1a 2 3 4 2 2" xfId="572"/>
    <cellStyle name="level1a 2 3 4 2 2 2" xfId="573"/>
    <cellStyle name="level1a 2 3 4 2 3" xfId="574"/>
    <cellStyle name="level1a 2 3 4 2_age théoriq, nbe d'années Eur" xfId="575"/>
    <cellStyle name="level1a 2 3 4 3" xfId="576"/>
    <cellStyle name="level1a 2 3 4_age théoriq, nbe d'années Eur" xfId="577"/>
    <cellStyle name="level1a 2 3 5" xfId="578"/>
    <cellStyle name="level1a 2 3 5 2" xfId="579"/>
    <cellStyle name="level1a 2 3 5 2 2" xfId="580"/>
    <cellStyle name="level1a 2 3 5 3" xfId="581"/>
    <cellStyle name="level1a 2 3 5_age théoriq, nbe d'années Eur" xfId="582"/>
    <cellStyle name="level1a 2 3 6" xfId="583"/>
    <cellStyle name="level1a 2 3_age théoriq, nbe d'années Eur" xfId="584"/>
    <cellStyle name="level1a 2 4" xfId="585"/>
    <cellStyle name="level1a 2 4 2" xfId="586"/>
    <cellStyle name="level1a 2 4 2 2" xfId="587"/>
    <cellStyle name="level1a 2 4 2 2 2" xfId="588"/>
    <cellStyle name="level1a 2 4 2 2 2 2" xfId="589"/>
    <cellStyle name="level1a 2 4 2 2 3" xfId="590"/>
    <cellStyle name="level1a 2 4 2 2_age théoriq, nbe d'années Eur" xfId="591"/>
    <cellStyle name="level1a 2 4 2 3" xfId="592"/>
    <cellStyle name="level1a 2 4 2_age théoriq, nbe d'années Eur" xfId="593"/>
    <cellStyle name="level1a 2 4 3" xfId="594"/>
    <cellStyle name="level1a 2 4 3 2" xfId="595"/>
    <cellStyle name="level1a 2 4 3 2 2" xfId="596"/>
    <cellStyle name="level1a 2 4 3 2 2 2" xfId="597"/>
    <cellStyle name="level1a 2 4 3 2 3" xfId="598"/>
    <cellStyle name="level1a 2 4 3 2_age théoriq, nbe d'années Eur" xfId="599"/>
    <cellStyle name="level1a 2 4 3 3" xfId="600"/>
    <cellStyle name="level1a 2 4 3_age théoriq, nbe d'années Eur" xfId="601"/>
    <cellStyle name="level1a 2 4 4" xfId="602"/>
    <cellStyle name="level1a 2 4 4 2" xfId="603"/>
    <cellStyle name="level1a 2 4 4 2 2" xfId="604"/>
    <cellStyle name="level1a 2 4 4 3" xfId="605"/>
    <cellStyle name="level1a 2 4 4_age théoriq, nbe d'années Eur" xfId="606"/>
    <cellStyle name="level1a 2 4 5" xfId="607"/>
    <cellStyle name="level1a 2 4_age théoriq, nbe d'années Eur" xfId="608"/>
    <cellStyle name="level1a 2 5" xfId="609"/>
    <cellStyle name="level1a 2 5 2" xfId="610"/>
    <cellStyle name="level1a 2 5 2 2" xfId="611"/>
    <cellStyle name="level1a 2 5 2 2 2" xfId="612"/>
    <cellStyle name="level1a 2 5 2 3" xfId="613"/>
    <cellStyle name="level1a 2 5 2_age théoriq, nbe d'années Eur" xfId="614"/>
    <cellStyle name="level1a 2 5 3" xfId="615"/>
    <cellStyle name="level1a 2 5_age théoriq, nbe d'années Eur" xfId="616"/>
    <cellStyle name="level1a 2 6" xfId="617"/>
    <cellStyle name="level1a 2 6 2" xfId="618"/>
    <cellStyle name="level1a 2 6 2 2" xfId="619"/>
    <cellStyle name="level1a 2 6 2 2 2" xfId="620"/>
    <cellStyle name="level1a 2 6 2 3" xfId="621"/>
    <cellStyle name="level1a 2 6 2_age théoriq, nbe d'années Eur" xfId="622"/>
    <cellStyle name="level1a 2 6 3" xfId="623"/>
    <cellStyle name="level1a 2 6_age théoriq, nbe d'années Eur" xfId="624"/>
    <cellStyle name="level1a 2 7" xfId="625"/>
    <cellStyle name="level1a 2 7 2" xfId="626"/>
    <cellStyle name="level1a 2 7 2 2" xfId="627"/>
    <cellStyle name="level1a 2 7 3" xfId="628"/>
    <cellStyle name="level1a 2 7_age théoriq, nbe d'années Eur" xfId="629"/>
    <cellStyle name="level1a 2 8" xfId="630"/>
    <cellStyle name="level1a 2 8 2" xfId="631"/>
    <cellStyle name="level1a 2 9" xfId="632"/>
    <cellStyle name="level1a 2_age théoriq, nbe d'années Eur" xfId="633"/>
    <cellStyle name="level1a 3" xfId="634"/>
    <cellStyle name="level1a 3 2" xfId="635"/>
    <cellStyle name="level1a 3 2 2" xfId="636"/>
    <cellStyle name="level1a 3 2 2 2" xfId="637"/>
    <cellStyle name="level1a 3 2 2 2 2" xfId="638"/>
    <cellStyle name="level1a 3 2 2 2 2 2" xfId="639"/>
    <cellStyle name="level1a 3 2 2 2 2 2 2" xfId="640"/>
    <cellStyle name="level1a 3 2 2 2 2 3" xfId="641"/>
    <cellStyle name="level1a 3 2 2 2 2_age théoriq, nbe d'années Eur" xfId="642"/>
    <cellStyle name="level1a 3 2 2 2 3" xfId="643"/>
    <cellStyle name="level1a 3 2 2 2_age théoriq, nbe d'années Eur" xfId="644"/>
    <cellStyle name="level1a 3 2 2 3" xfId="645"/>
    <cellStyle name="level1a 3 2 2 3 2" xfId="646"/>
    <cellStyle name="level1a 3 2 2 3 2 2" xfId="647"/>
    <cellStyle name="level1a 3 2 2 3 2 2 2" xfId="648"/>
    <cellStyle name="level1a 3 2 2 3 2 3" xfId="649"/>
    <cellStyle name="level1a 3 2 2 3 2_age théoriq, nbe d'années Eur" xfId="650"/>
    <cellStyle name="level1a 3 2 2 3 3" xfId="651"/>
    <cellStyle name="level1a 3 2 2 3_age théoriq, nbe d'années Eur" xfId="652"/>
    <cellStyle name="level1a 3 2 2 4" xfId="653"/>
    <cellStyle name="level1a 3 2 2 4 2" xfId="654"/>
    <cellStyle name="level1a 3 2 2 4 2 2" xfId="655"/>
    <cellStyle name="level1a 3 2 2 4 3" xfId="656"/>
    <cellStyle name="level1a 3 2 2 4_age théoriq, nbe d'années Eur" xfId="657"/>
    <cellStyle name="level1a 3 2 2 5" xfId="658"/>
    <cellStyle name="level1a 3 2 2_age théoriq, nbe d'années Eur" xfId="659"/>
    <cellStyle name="level1a 3 2 3" xfId="660"/>
    <cellStyle name="level1a 3 2 3 2" xfId="661"/>
    <cellStyle name="level1a 3 2 3 2 2" xfId="662"/>
    <cellStyle name="level1a 3 2 3 2 2 2" xfId="663"/>
    <cellStyle name="level1a 3 2 3 2 2 2 2" xfId="664"/>
    <cellStyle name="level1a 3 2 3 2 2 3" xfId="665"/>
    <cellStyle name="level1a 3 2 3 2 2_age théoriq, nbe d'années Eur" xfId="666"/>
    <cellStyle name="level1a 3 2 3 2 3" xfId="667"/>
    <cellStyle name="level1a 3 2 3 2_age théoriq, nbe d'années Eur" xfId="668"/>
    <cellStyle name="level1a 3 2 3 3" xfId="669"/>
    <cellStyle name="level1a 3 2 3 3 2" xfId="670"/>
    <cellStyle name="level1a 3 2 3 3 2 2" xfId="671"/>
    <cellStyle name="level1a 3 2 3 3 2 2 2" xfId="672"/>
    <cellStyle name="level1a 3 2 3 3 2 3" xfId="673"/>
    <cellStyle name="level1a 3 2 3 3 2_age théoriq, nbe d'années Eur" xfId="674"/>
    <cellStyle name="level1a 3 2 3 3 3" xfId="675"/>
    <cellStyle name="level1a 3 2 3 3_age théoriq, nbe d'années Eur" xfId="676"/>
    <cellStyle name="level1a 3 2 3 4" xfId="677"/>
    <cellStyle name="level1a 3 2 3 4 2" xfId="678"/>
    <cellStyle name="level1a 3 2 3 4 2 2" xfId="679"/>
    <cellStyle name="level1a 3 2 3 4 3" xfId="680"/>
    <cellStyle name="level1a 3 2 3 4_age théoriq, nbe d'années Eur" xfId="681"/>
    <cellStyle name="level1a 3 2 3 5" xfId="682"/>
    <cellStyle name="level1a 3 2 3_age théoriq, nbe d'années Eur" xfId="683"/>
    <cellStyle name="level1a 3 2 4" xfId="684"/>
    <cellStyle name="level1a 3 2 4 2" xfId="685"/>
    <cellStyle name="level1a 3 2 4 2 2" xfId="686"/>
    <cellStyle name="level1a 3 2 4 2 2 2" xfId="687"/>
    <cellStyle name="level1a 3 2 4 2 3" xfId="688"/>
    <cellStyle name="level1a 3 2 4 2_age théoriq, nbe d'années Eur" xfId="689"/>
    <cellStyle name="level1a 3 2 4 3" xfId="690"/>
    <cellStyle name="level1a 3 2 4_age théoriq, nbe d'années Eur" xfId="691"/>
    <cellStyle name="level1a 3 2 5" xfId="692"/>
    <cellStyle name="level1a 3 2 5 2" xfId="693"/>
    <cellStyle name="level1a 3 2 5 2 2" xfId="694"/>
    <cellStyle name="level1a 3 2 5 2 2 2" xfId="695"/>
    <cellStyle name="level1a 3 2 5 2 3" xfId="696"/>
    <cellStyle name="level1a 3 2 5 2_age théoriq, nbe d'années Eur" xfId="697"/>
    <cellStyle name="level1a 3 2 5 3" xfId="698"/>
    <cellStyle name="level1a 3 2 5_age théoriq, nbe d'années Eur" xfId="699"/>
    <cellStyle name="level1a 3 2 6" xfId="700"/>
    <cellStyle name="level1a 3 2 6 2" xfId="701"/>
    <cellStyle name="level1a 3 2 6 2 2" xfId="702"/>
    <cellStyle name="level1a 3 2 6 3" xfId="703"/>
    <cellStyle name="level1a 3 2 6_age théoriq, nbe d'années Eur" xfId="704"/>
    <cellStyle name="level1a 3 2 7" xfId="705"/>
    <cellStyle name="level1a 3 2_age théoriq, nbe d'années Eur" xfId="706"/>
    <cellStyle name="level1a 3 3" xfId="707"/>
    <cellStyle name="level1a 3 3 2" xfId="708"/>
    <cellStyle name="level1a 3 3 2 2" xfId="709"/>
    <cellStyle name="level1a 3 3 2 2 2" xfId="710"/>
    <cellStyle name="level1a 3 3 2 2 2 2" xfId="711"/>
    <cellStyle name="level1a 3 3 2 2 2 2 2" xfId="712"/>
    <cellStyle name="level1a 3 3 2 2 2 3" xfId="713"/>
    <cellStyle name="level1a 3 3 2 2 2_age théoriq, nbe d'années Eur" xfId="714"/>
    <cellStyle name="level1a 3 3 2 2 3" xfId="715"/>
    <cellStyle name="level1a 3 3 2 2_age théoriq, nbe d'années Eur" xfId="716"/>
    <cellStyle name="level1a 3 3 2 3" xfId="717"/>
    <cellStyle name="level1a 3 3 2 3 2" xfId="718"/>
    <cellStyle name="level1a 3 3 2 3 2 2" xfId="719"/>
    <cellStyle name="level1a 3 3 2 3 2 2 2" xfId="720"/>
    <cellStyle name="level1a 3 3 2 3 2 3" xfId="721"/>
    <cellStyle name="level1a 3 3 2 3 2_age théoriq, nbe d'années Eur" xfId="722"/>
    <cellStyle name="level1a 3 3 2 3 3" xfId="723"/>
    <cellStyle name="level1a 3 3 2 3_age théoriq, nbe d'années Eur" xfId="724"/>
    <cellStyle name="level1a 3 3 2 4" xfId="725"/>
    <cellStyle name="level1a 3 3 2 4 2" xfId="726"/>
    <cellStyle name="level1a 3 3 2 4 2 2" xfId="727"/>
    <cellStyle name="level1a 3 3 2 4 3" xfId="728"/>
    <cellStyle name="level1a 3 3 2 4_age théoriq, nbe d'années Eur" xfId="729"/>
    <cellStyle name="level1a 3 3 2 5" xfId="730"/>
    <cellStyle name="level1a 3 3 2_age théoriq, nbe d'années Eur" xfId="731"/>
    <cellStyle name="level1a 3 3 3" xfId="732"/>
    <cellStyle name="level1a 3 3 3 2" xfId="733"/>
    <cellStyle name="level1a 3 3 3 2 2" xfId="734"/>
    <cellStyle name="level1a 3 3 3 2 2 2" xfId="735"/>
    <cellStyle name="level1a 3 3 3 2 3" xfId="736"/>
    <cellStyle name="level1a 3 3 3 2_age théoriq, nbe d'années Eur" xfId="737"/>
    <cellStyle name="level1a 3 3 3 3" xfId="738"/>
    <cellStyle name="level1a 3 3 3_age théoriq, nbe d'années Eur" xfId="739"/>
    <cellStyle name="level1a 3 3 4" xfId="740"/>
    <cellStyle name="level1a 3 3 4 2" xfId="741"/>
    <cellStyle name="level1a 3 3 4 2 2" xfId="742"/>
    <cellStyle name="level1a 3 3 4 2 2 2" xfId="743"/>
    <cellStyle name="level1a 3 3 4 2 3" xfId="744"/>
    <cellStyle name="level1a 3 3 4 2_age théoriq, nbe d'années Eur" xfId="745"/>
    <cellStyle name="level1a 3 3 4 3" xfId="746"/>
    <cellStyle name="level1a 3 3 4_age théoriq, nbe d'années Eur" xfId="747"/>
    <cellStyle name="level1a 3 3 5" xfId="748"/>
    <cellStyle name="level1a 3 3 5 2" xfId="749"/>
    <cellStyle name="level1a 3 3 5 2 2" xfId="750"/>
    <cellStyle name="level1a 3 3 5 3" xfId="751"/>
    <cellStyle name="level1a 3 3 5_age théoriq, nbe d'années Eur" xfId="752"/>
    <cellStyle name="level1a 3 3 6" xfId="753"/>
    <cellStyle name="level1a 3 3_age théoriq, nbe d'années Eur" xfId="754"/>
    <cellStyle name="level1a 3 4" xfId="755"/>
    <cellStyle name="level1a 3 4 2" xfId="756"/>
    <cellStyle name="level1a 3 4 2 2" xfId="757"/>
    <cellStyle name="level1a 3 4 2 2 2" xfId="758"/>
    <cellStyle name="level1a 3 4 2 2 2 2" xfId="759"/>
    <cellStyle name="level1a 3 4 2 2 3" xfId="760"/>
    <cellStyle name="level1a 3 4 2 2_age théoriq, nbe d'années Eur" xfId="761"/>
    <cellStyle name="level1a 3 4 2 3" xfId="762"/>
    <cellStyle name="level1a 3 4 2_age théoriq, nbe d'années Eur" xfId="763"/>
    <cellStyle name="level1a 3 4 3" xfId="764"/>
    <cellStyle name="level1a 3 4 3 2" xfId="765"/>
    <cellStyle name="level1a 3 4 3 2 2" xfId="766"/>
    <cellStyle name="level1a 3 4 3 2 2 2" xfId="767"/>
    <cellStyle name="level1a 3 4 3 2 3" xfId="768"/>
    <cellStyle name="level1a 3 4 3 2_age théoriq, nbe d'années Eur" xfId="769"/>
    <cellStyle name="level1a 3 4 3 3" xfId="770"/>
    <cellStyle name="level1a 3 4 3_age théoriq, nbe d'années Eur" xfId="771"/>
    <cellStyle name="level1a 3 4 4" xfId="772"/>
    <cellStyle name="level1a 3 4 4 2" xfId="773"/>
    <cellStyle name="level1a 3 4 4 2 2" xfId="774"/>
    <cellStyle name="level1a 3 4 4 3" xfId="775"/>
    <cellStyle name="level1a 3 4 4_age théoriq, nbe d'années Eur" xfId="776"/>
    <cellStyle name="level1a 3 4 5" xfId="777"/>
    <cellStyle name="level1a 3 4_age théoriq, nbe d'années Eur" xfId="778"/>
    <cellStyle name="level1a 3 5" xfId="779"/>
    <cellStyle name="level1a 3 5 2" xfId="780"/>
    <cellStyle name="level1a 3 5 2 2" xfId="781"/>
    <cellStyle name="level1a 3 5 2 2 2" xfId="782"/>
    <cellStyle name="level1a 3 5 2 3" xfId="783"/>
    <cellStyle name="level1a 3 5 2_age théoriq, nbe d'années Eur" xfId="784"/>
    <cellStyle name="level1a 3 5 3" xfId="785"/>
    <cellStyle name="level1a 3 5_age théoriq, nbe d'années Eur" xfId="786"/>
    <cellStyle name="level1a 3 6" xfId="787"/>
    <cellStyle name="level1a 3 6 2" xfId="788"/>
    <cellStyle name="level1a 3 6 2 2" xfId="789"/>
    <cellStyle name="level1a 3 6 2 2 2" xfId="790"/>
    <cellStyle name="level1a 3 6 2 3" xfId="791"/>
    <cellStyle name="level1a 3 6 2_age théoriq, nbe d'années Eur" xfId="792"/>
    <cellStyle name="level1a 3 6 3" xfId="793"/>
    <cellStyle name="level1a 3 6_age théoriq, nbe d'années Eur" xfId="794"/>
    <cellStyle name="level1a 3 7" xfId="795"/>
    <cellStyle name="level1a 3 7 2" xfId="796"/>
    <cellStyle name="level1a 3 7 2 2" xfId="797"/>
    <cellStyle name="level1a 3 7 3" xfId="798"/>
    <cellStyle name="level1a 3 7_age théoriq, nbe d'années Eur" xfId="799"/>
    <cellStyle name="level1a 3 8" xfId="800"/>
    <cellStyle name="level1a 3_age théoriq, nbe d'années Eur" xfId="801"/>
    <cellStyle name="level1a 4" xfId="802"/>
    <cellStyle name="level1a 4 2" xfId="803"/>
    <cellStyle name="level1a 4 2 2" xfId="804"/>
    <cellStyle name="level1a 4 2 2 2" xfId="805"/>
    <cellStyle name="level1a 4 2 2 2 2" xfId="806"/>
    <cellStyle name="level1a 4 2 2 3" xfId="807"/>
    <cellStyle name="level1a 4 2 2_age théoriq, nbe d'années Eur" xfId="808"/>
    <cellStyle name="level1a 4 2 3" xfId="809"/>
    <cellStyle name="level1a 4 2_age théoriq, nbe d'années Eur" xfId="810"/>
    <cellStyle name="level1a 4 3" xfId="811"/>
    <cellStyle name="level1a 4 3 2" xfId="812"/>
    <cellStyle name="level1a 4 3 2 2" xfId="813"/>
    <cellStyle name="level1a 4 3 2 2 2" xfId="814"/>
    <cellStyle name="level1a 4 3 2 3" xfId="815"/>
    <cellStyle name="level1a 4 3 2_age théoriq, nbe d'années Eur" xfId="816"/>
    <cellStyle name="level1a 4 3 3" xfId="817"/>
    <cellStyle name="level1a 4 3_age théoriq, nbe d'années Eur" xfId="818"/>
    <cellStyle name="level1a 4 4" xfId="819"/>
    <cellStyle name="level1a 4 4 2" xfId="820"/>
    <cellStyle name="level1a 4 4 2 2" xfId="821"/>
    <cellStyle name="level1a 4 4 3" xfId="822"/>
    <cellStyle name="level1a 4 4_age théoriq, nbe d'années Eur" xfId="823"/>
    <cellStyle name="level1a 4 5" xfId="824"/>
    <cellStyle name="level1a 4_age théoriq, nbe d'années Eur" xfId="825"/>
    <cellStyle name="level1a 5" xfId="826"/>
    <cellStyle name="level1a 5 2" xfId="827"/>
    <cellStyle name="level1a 5 2 2" xfId="828"/>
    <cellStyle name="level1a 5 2 2 2" xfId="829"/>
    <cellStyle name="level1a 5 2 3" xfId="830"/>
    <cellStyle name="level1a 5 2_age théoriq, nbe d'années Eur" xfId="831"/>
    <cellStyle name="level1a 5 3" xfId="832"/>
    <cellStyle name="level1a 5_age théoriq, nbe d'années Eur" xfId="833"/>
    <cellStyle name="level1a 6" xfId="834"/>
    <cellStyle name="level1a 6 2" xfId="835"/>
    <cellStyle name="level1a 6 2 2" xfId="836"/>
    <cellStyle name="level1a 6 2 2 2" xfId="837"/>
    <cellStyle name="level1a 6 2 3" xfId="838"/>
    <cellStyle name="level1a 6 2_age théoriq, nbe d'années Eur" xfId="839"/>
    <cellStyle name="level1a 6 3" xfId="840"/>
    <cellStyle name="level1a 6_age théoriq, nbe d'années Eur" xfId="841"/>
    <cellStyle name="level1a 7" xfId="842"/>
    <cellStyle name="level1a 7 2" xfId="843"/>
    <cellStyle name="level1a 7 2 2" xfId="844"/>
    <cellStyle name="level1a 7 3" xfId="845"/>
    <cellStyle name="level1a 7_age théoriq, nbe d'années Eur" xfId="846"/>
    <cellStyle name="level1a 8" xfId="847"/>
    <cellStyle name="level1a 8 2" xfId="848"/>
    <cellStyle name="level1a 8 2 2" xfId="849"/>
    <cellStyle name="level1a 8 3" xfId="850"/>
    <cellStyle name="level1a 8_age théoriq, nbe d'années Eur" xfId="851"/>
    <cellStyle name="level1a 9" xfId="852"/>
    <cellStyle name="level1a 9 2" xfId="853"/>
    <cellStyle name="level1a 9 2 2" xfId="854"/>
    <cellStyle name="level1a 9 3" xfId="855"/>
    <cellStyle name="level1a 9 3 2" xfId="856"/>
    <cellStyle name="level1a 9 4" xfId="857"/>
    <cellStyle name="level1a 9_age théoriq, nbe d'années Eur" xfId="858"/>
    <cellStyle name="level1a_age théoriq, nbe d'années Eur" xfId="859"/>
    <cellStyle name="level2" xfId="860"/>
    <cellStyle name="level2 2" xfId="861"/>
    <cellStyle name="level2 2 2" xfId="862"/>
    <cellStyle name="level2 2 3" xfId="863"/>
    <cellStyle name="level2 2 4" xfId="864"/>
    <cellStyle name="level2 2 5" xfId="865"/>
    <cellStyle name="level2 2 6" xfId="866"/>
    <cellStyle name="level2 2 7" xfId="867"/>
    <cellStyle name="level2 2 8" xfId="868"/>
    <cellStyle name="level2 3" xfId="869"/>
    <cellStyle name="level2 4" xfId="870"/>
    <cellStyle name="level2 5" xfId="871"/>
    <cellStyle name="level2 6" xfId="872"/>
    <cellStyle name="level2 7" xfId="873"/>
    <cellStyle name="level2 8" xfId="874"/>
    <cellStyle name="level2 9" xfId="875"/>
    <cellStyle name="level2a" xfId="876"/>
    <cellStyle name="level2a 2" xfId="877"/>
    <cellStyle name="level2a 2 2" xfId="878"/>
    <cellStyle name="level2a 2 2 2" xfId="879"/>
    <cellStyle name="level2a 2 2 3" xfId="880"/>
    <cellStyle name="level2a 2 3" xfId="881"/>
    <cellStyle name="level2a 2 3 2" xfId="882"/>
    <cellStyle name="level2a 2 3 3" xfId="883"/>
    <cellStyle name="level2a 2 4" xfId="884"/>
    <cellStyle name="level2a 2 5" xfId="885"/>
    <cellStyle name="level2a 2 6" xfId="886"/>
    <cellStyle name="level2a 2 7" xfId="887"/>
    <cellStyle name="level2a 2 8" xfId="888"/>
    <cellStyle name="level2a 3" xfId="889"/>
    <cellStyle name="level2a 3 2" xfId="890"/>
    <cellStyle name="level2a 3 3" xfId="891"/>
    <cellStyle name="level2a 4" xfId="892"/>
    <cellStyle name="level2a 4 2" xfId="893"/>
    <cellStyle name="level2a 4 3" xfId="894"/>
    <cellStyle name="level2a 5" xfId="895"/>
    <cellStyle name="level2a 6" xfId="896"/>
    <cellStyle name="level2a 7" xfId="897"/>
    <cellStyle name="level2a 8" xfId="898"/>
    <cellStyle name="level2a 9" xfId="899"/>
    <cellStyle name="level3" xfId="900"/>
    <cellStyle name="level3 2" xfId="901"/>
    <cellStyle name="level3 2 2" xfId="902"/>
    <cellStyle name="level3 2 2 2" xfId="903"/>
    <cellStyle name="level3 2 3" xfId="904"/>
    <cellStyle name="level3 3" xfId="905"/>
    <cellStyle name="level3 3 2" xfId="906"/>
    <cellStyle name="level3 4" xfId="907"/>
    <cellStyle name="level3 5" xfId="908"/>
    <cellStyle name="level3 6" xfId="909"/>
    <cellStyle name="level3 7" xfId="910"/>
    <cellStyle name="level3 8" xfId="911"/>
    <cellStyle name="level3 9" xfId="912"/>
    <cellStyle name="Line titles-Rows" xfId="913"/>
    <cellStyle name="Line titles-Rows 2" xfId="914"/>
    <cellStyle name="Line titles-Rows 3" xfId="915"/>
    <cellStyle name="Linked Cell 2" xfId="916"/>
    <cellStyle name="Migliaia (0)_conti99" xfId="917"/>
    <cellStyle name="Milliers" xfId="3191" builtinId="3"/>
    <cellStyle name="Neutral 2" xfId="918"/>
    <cellStyle name="Normaali 2" xfId="919"/>
    <cellStyle name="Normaali 2 2" xfId="920"/>
    <cellStyle name="Normaali 2_age théoriq, nbe d'années Eur" xfId="921"/>
    <cellStyle name="Normaali 3" xfId="922"/>
    <cellStyle name="Normaali 3 2" xfId="923"/>
    <cellStyle name="Normaali 3_age théoriq, nbe d'années Eur" xfId="924"/>
    <cellStyle name="Normal" xfId="0" builtinId="0"/>
    <cellStyle name="Normal - Style1" xfId="925"/>
    <cellStyle name="Normal 10" xfId="926"/>
    <cellStyle name="Normal 10 2" xfId="927"/>
    <cellStyle name="Normal 10 3" xfId="928"/>
    <cellStyle name="Normal 10 4" xfId="929"/>
    <cellStyle name="Normal 10_age théoriq, nbe d'années Eur" xfId="930"/>
    <cellStyle name="Normal 11" xfId="931"/>
    <cellStyle name="Normal 11 2" xfId="932"/>
    <cellStyle name="Normal 11 2 2" xfId="933"/>
    <cellStyle name="Normal 11 2_T_B1.2" xfId="934"/>
    <cellStyle name="Normal 11 3" xfId="935"/>
    <cellStyle name="Normal 11 3 2" xfId="936"/>
    <cellStyle name="Normal 11 3_age théoriq, nbe d'années Eur" xfId="937"/>
    <cellStyle name="Normal 11 4" xfId="938"/>
    <cellStyle name="Normal 11 4 2" xfId="939"/>
    <cellStyle name="Normal 11 4_age théoriq, nbe d'années Eur" xfId="940"/>
    <cellStyle name="Normal 11 5" xfId="941"/>
    <cellStyle name="Normal 11 5 2" xfId="942"/>
    <cellStyle name="Normal 11 5_age théoriq, nbe d'années Eur" xfId="943"/>
    <cellStyle name="Normal 11 6" xfId="944"/>
    <cellStyle name="Normal 11 6 2" xfId="945"/>
    <cellStyle name="Normal 11 6_age théoriq, nbe d'années Eur" xfId="946"/>
    <cellStyle name="Normal 11_age théoriq, nbe d'années Eur" xfId="947"/>
    <cellStyle name="Normal 12" xfId="948"/>
    <cellStyle name="Normal 12 3" xfId="949"/>
    <cellStyle name="Normal 12_age théoriq, nbe d'années Eur" xfId="950"/>
    <cellStyle name="Normal 13" xfId="951"/>
    <cellStyle name="Normal 13 2" xfId="952"/>
    <cellStyle name="Normal 13 2 6" xfId="953"/>
    <cellStyle name="Normal 13 2_age théoriq, nbe d'années Eur" xfId="954"/>
    <cellStyle name="Normal 13_age théoriq, nbe d'années Eur" xfId="955"/>
    <cellStyle name="Normal 14" xfId="956"/>
    <cellStyle name="Normal 14 2" xfId="957"/>
    <cellStyle name="Normal 14_age théoriq, nbe d'années Eur" xfId="958"/>
    <cellStyle name="Normal 15" xfId="959"/>
    <cellStyle name="Normal 15 2" xfId="960"/>
    <cellStyle name="Normal 16" xfId="961"/>
    <cellStyle name="Normal 17" xfId="962"/>
    <cellStyle name="Normal 18" xfId="963"/>
    <cellStyle name="Normal 19" xfId="964"/>
    <cellStyle name="Normal 19 2" xfId="965"/>
    <cellStyle name="Normal 19_age théoriq, nbe d'années Eur" xfId="966"/>
    <cellStyle name="Normal 2" xfId="967"/>
    <cellStyle name="Normal 2 10" xfId="968"/>
    <cellStyle name="Normal 2 10 2" xfId="969"/>
    <cellStyle name="Normal 2 10 2 2" xfId="970"/>
    <cellStyle name="Normal 2 10 2_age théoriq, nbe d'années Eur" xfId="971"/>
    <cellStyle name="Normal 2 10 3" xfId="972"/>
    <cellStyle name="Normal 2 10_age théoriq, nbe d'années Eur" xfId="973"/>
    <cellStyle name="Normal 2 11" xfId="974"/>
    <cellStyle name="Normal 2 11 2" xfId="975"/>
    <cellStyle name="Normal 2 11 2 2" xfId="976"/>
    <cellStyle name="Normal 2 11 2_age théoriq, nbe d'années Eur" xfId="977"/>
    <cellStyle name="Normal 2 11 3" xfId="978"/>
    <cellStyle name="Normal 2 11_age théoriq, nbe d'années Eur" xfId="979"/>
    <cellStyle name="Normal 2 12" xfId="980"/>
    <cellStyle name="Normal 2 12 2" xfId="981"/>
    <cellStyle name="Normal 2 12 2 2" xfId="982"/>
    <cellStyle name="Normal 2 12 2_age théoriq, nbe d'années Eur" xfId="983"/>
    <cellStyle name="Normal 2 12 3" xfId="984"/>
    <cellStyle name="Normal 2 12_age théoriq, nbe d'années Eur" xfId="985"/>
    <cellStyle name="Normal 2 13" xfId="986"/>
    <cellStyle name="Normal 2 13 2" xfId="987"/>
    <cellStyle name="Normal 2 13 2 2" xfId="988"/>
    <cellStyle name="Normal 2 13 2_age théoriq, nbe d'années Eur" xfId="989"/>
    <cellStyle name="Normal 2 13 3" xfId="990"/>
    <cellStyle name="Normal 2 13_age théoriq, nbe d'années Eur" xfId="991"/>
    <cellStyle name="Normal 2 14" xfId="992"/>
    <cellStyle name="Normal 2 14 2" xfId="993"/>
    <cellStyle name="Normal 2 14 2 2" xfId="994"/>
    <cellStyle name="Normal 2 14 2_age théoriq, nbe d'années Eur" xfId="995"/>
    <cellStyle name="Normal 2 14 3" xfId="996"/>
    <cellStyle name="Normal 2 14_age théoriq, nbe d'années Eur" xfId="997"/>
    <cellStyle name="Normal 2 15" xfId="998"/>
    <cellStyle name="Normal 2 15 2" xfId="999"/>
    <cellStyle name="Normal 2 15 2 2" xfId="1000"/>
    <cellStyle name="Normal 2 15 2_age théoriq, nbe d'années Eur" xfId="1001"/>
    <cellStyle name="Normal 2 15 3" xfId="1002"/>
    <cellStyle name="Normal 2 15_age théoriq, nbe d'années Eur" xfId="1003"/>
    <cellStyle name="Normal 2 16" xfId="1004"/>
    <cellStyle name="Normal 2 16 2" xfId="1005"/>
    <cellStyle name="Normal 2 16 2 2" xfId="1006"/>
    <cellStyle name="Normal 2 16 2_age théoriq, nbe d'années Eur" xfId="1007"/>
    <cellStyle name="Normal 2 16 3" xfId="1008"/>
    <cellStyle name="Normal 2 16_age théoriq, nbe d'années Eur" xfId="1009"/>
    <cellStyle name="Normal 2 17" xfId="1010"/>
    <cellStyle name="Normal 2 18" xfId="1011"/>
    <cellStyle name="Normal 2 19" xfId="1012"/>
    <cellStyle name="Normal 2 19 2" xfId="1013"/>
    <cellStyle name="Normal 2 19_age théoriq, nbe d'années Eur" xfId="1014"/>
    <cellStyle name="Normal 2 2" xfId="1015"/>
    <cellStyle name="Normal 2 2 10" xfId="1016"/>
    <cellStyle name="Normal 2 2 11" xfId="1017"/>
    <cellStyle name="Normal 2 2 2" xfId="1018"/>
    <cellStyle name="Normal 2 2 2 2" xfId="1019"/>
    <cellStyle name="Normal 2 2 2 2 2" xfId="1020"/>
    <cellStyle name="Normal 2 2 2 2 3" xfId="1021"/>
    <cellStyle name="Normal 2 2 2 2 5 2" xfId="1022"/>
    <cellStyle name="Normal 2 2 2 2_T_B1.2" xfId="1023"/>
    <cellStyle name="Normal 2 2 2 3" xfId="1024"/>
    <cellStyle name="Normal 2 2 2 3 2" xfId="1025"/>
    <cellStyle name="Normal 2 2 2 4" xfId="1026"/>
    <cellStyle name="Normal 2 2 2 5" xfId="1027"/>
    <cellStyle name="Normal 2 2 2_T_B1.2" xfId="1028"/>
    <cellStyle name="Normal 2 2 3" xfId="1029"/>
    <cellStyle name="Normal 2 2 3 2" xfId="1030"/>
    <cellStyle name="Normal 2 2 3 3" xfId="1031"/>
    <cellStyle name="Normal 2 2 4" xfId="1032"/>
    <cellStyle name="Normal 2 2 4 2" xfId="1033"/>
    <cellStyle name="Normal 2 2 5" xfId="1034"/>
    <cellStyle name="Normal 2 2 6" xfId="1035"/>
    <cellStyle name="Normal 2 2 7" xfId="1036"/>
    <cellStyle name="Normal 2 2 8" xfId="1037"/>
    <cellStyle name="Normal 2 2 9" xfId="1038"/>
    <cellStyle name="Normal 2 2_T_B1.2" xfId="1039"/>
    <cellStyle name="Normal 2 20" xfId="1040"/>
    <cellStyle name="Normal 2 3" xfId="1041"/>
    <cellStyle name="Normal 2 3 2" xfId="1042"/>
    <cellStyle name="Normal 2 3 2 2" xfId="1043"/>
    <cellStyle name="Normal 2 3 2 3" xfId="1044"/>
    <cellStyle name="Normal 2 3 2_age théoriq, nbe d'années Eur" xfId="1045"/>
    <cellStyle name="Normal 2 3 3" xfId="1046"/>
    <cellStyle name="Normal 2 3 4" xfId="1047"/>
    <cellStyle name="Normal 2 3 4 2" xfId="1048"/>
    <cellStyle name="Normal 2 3 4_age théoriq, nbe d'années Eur" xfId="1049"/>
    <cellStyle name="Normal 2 3 5" xfId="1050"/>
    <cellStyle name="Normal 2 3_T_B1.2" xfId="1051"/>
    <cellStyle name="Normal 2 4" xfId="1052"/>
    <cellStyle name="Normal 2 4 2" xfId="1053"/>
    <cellStyle name="Normal 2 4 2 2" xfId="1054"/>
    <cellStyle name="Normal 2 4 2 2 2" xfId="1055"/>
    <cellStyle name="Normal 2 4 2 2 3" xfId="1056"/>
    <cellStyle name="Normal 2 4 2 2 5" xfId="1057"/>
    <cellStyle name="Normal 2 4 2 2_age théoriq, nbe d'années Eur" xfId="1058"/>
    <cellStyle name="Normal 2 4 2 3" xfId="1059"/>
    <cellStyle name="Normal 2 4 2 4" xfId="1060"/>
    <cellStyle name="Normal 2 4 2_age théoriq, nbe d'années Eur" xfId="1061"/>
    <cellStyle name="Normal 2 4 3" xfId="1062"/>
    <cellStyle name="Normal 2 4 3 2" xfId="1063"/>
    <cellStyle name="Normal 2 4 3 3" xfId="1064"/>
    <cellStyle name="Normal 2 4 3 4" xfId="1065"/>
    <cellStyle name="Normal 2 4 3_age théoriq, nbe d'années Eur" xfId="1066"/>
    <cellStyle name="Normal 2 4 4" xfId="1067"/>
    <cellStyle name="Normal 2 4 4 2" xfId="1068"/>
    <cellStyle name="Normal 2 4 4_age théoriq, nbe d'années Eur" xfId="1069"/>
    <cellStyle name="Normal 2 4 5" xfId="1070"/>
    <cellStyle name="Normal 2 4 6" xfId="1071"/>
    <cellStyle name="Normal 2 4_age théoriq, nbe d'années Eur" xfId="1072"/>
    <cellStyle name="Normal 2 5" xfId="1073"/>
    <cellStyle name="Normal 2 5 2" xfId="1074"/>
    <cellStyle name="Normal 2 5 2 2" xfId="1075"/>
    <cellStyle name="Normal 2 5 2_age théoriq, nbe d'années Eur" xfId="1076"/>
    <cellStyle name="Normal 2 5 3" xfId="1077"/>
    <cellStyle name="Normal 2 5_age théoriq, nbe d'années Eur" xfId="1078"/>
    <cellStyle name="Normal 2 6" xfId="1079"/>
    <cellStyle name="Normal 2 6 2" xfId="1080"/>
    <cellStyle name="Normal 2 6 2 2" xfId="1081"/>
    <cellStyle name="Normal 2 6 2_age théoriq, nbe d'années Eur" xfId="1082"/>
    <cellStyle name="Normal 2 6 3" xfId="1083"/>
    <cellStyle name="Normal 2 6_age théoriq, nbe d'années Eur" xfId="1084"/>
    <cellStyle name="Normal 2 7" xfId="1085"/>
    <cellStyle name="Normal 2 7 2" xfId="1086"/>
    <cellStyle name="Normal 2 7 2 2" xfId="1087"/>
    <cellStyle name="Normal 2 7 2_age théoriq, nbe d'années Eur" xfId="1088"/>
    <cellStyle name="Normal 2 7 3" xfId="1089"/>
    <cellStyle name="Normal 2 7_age théoriq, nbe d'années Eur" xfId="1090"/>
    <cellStyle name="Normal 2 8" xfId="1091"/>
    <cellStyle name="Normal 2 8 2" xfId="1092"/>
    <cellStyle name="Normal 2 8 3" xfId="1093"/>
    <cellStyle name="Normal 2 8_age théoriq, nbe d'années Eur" xfId="1094"/>
    <cellStyle name="Normal 2 9" xfId="1095"/>
    <cellStyle name="Normal 2 9 2" xfId="1096"/>
    <cellStyle name="Normal 2 9 2 2" xfId="1097"/>
    <cellStyle name="Normal 2 9 2_age théoriq, nbe d'années Eur" xfId="1098"/>
    <cellStyle name="Normal 2 9 3" xfId="1099"/>
    <cellStyle name="Normal 2 9_age théoriq, nbe d'années Eur" xfId="1100"/>
    <cellStyle name="Normal 2_AUG_TabChap2" xfId="1101"/>
    <cellStyle name="Normal 20" xfId="1102"/>
    <cellStyle name="Normal 21" xfId="1103"/>
    <cellStyle name="Normal 21 2" xfId="1104"/>
    <cellStyle name="Normal 22" xfId="1105"/>
    <cellStyle name="Normal 23" xfId="1106"/>
    <cellStyle name="Normal 24" xfId="1107"/>
    <cellStyle name="Normal 25" xfId="1108"/>
    <cellStyle name="Normal 26" xfId="1109"/>
    <cellStyle name="Normal 3" xfId="1110"/>
    <cellStyle name="Normal 3 10" xfId="1111"/>
    <cellStyle name="Normal 3 10 2" xfId="1112"/>
    <cellStyle name="Normal 3 10_age théoriq, nbe d'années Eur" xfId="1113"/>
    <cellStyle name="Normal 3 11" xfId="1114"/>
    <cellStyle name="Normal 3 12" xfId="1115"/>
    <cellStyle name="Normal 3 2" xfId="1116"/>
    <cellStyle name="Normal 3 2 2" xfId="1117"/>
    <cellStyle name="Normal 3 2 2 2" xfId="1118"/>
    <cellStyle name="Normal 3 2 2 2 2" xfId="1119"/>
    <cellStyle name="Normal 3 2 2 3" xfId="1120"/>
    <cellStyle name="Normal 3 2 2_age théoriq, nbe d'années Eur" xfId="1121"/>
    <cellStyle name="Normal 3 2 3" xfId="1122"/>
    <cellStyle name="Normal 3 2 4" xfId="1123"/>
    <cellStyle name="Normal 3 2_T_B1.2" xfId="1124"/>
    <cellStyle name="Normal 3 3" xfId="1125"/>
    <cellStyle name="Normal 3 3 2" xfId="1126"/>
    <cellStyle name="Normal 3 3 3" xfId="1127"/>
    <cellStyle name="Normal 3 4" xfId="1128"/>
    <cellStyle name="Normal 3 4 2" xfId="1129"/>
    <cellStyle name="Normal 3 5" xfId="1130"/>
    <cellStyle name="Normal 3 5 2" xfId="1131"/>
    <cellStyle name="Normal 3 6" xfId="1132"/>
    <cellStyle name="Normal 3 6 2" xfId="1133"/>
    <cellStyle name="Normal 3 6_age théoriq, nbe d'années Eur" xfId="1134"/>
    <cellStyle name="Normal 3 7" xfId="1135"/>
    <cellStyle name="Normal 3 7 2" xfId="1136"/>
    <cellStyle name="Normal 3 7_age théoriq, nbe d'années Eur" xfId="1137"/>
    <cellStyle name="Normal 3 8" xfId="1138"/>
    <cellStyle name="Normal 3 8 2" xfId="1139"/>
    <cellStyle name="Normal 3 8_age théoriq, nbe d'années Eur" xfId="1140"/>
    <cellStyle name="Normal 3 9" xfId="1141"/>
    <cellStyle name="Normal 3 9 2" xfId="1142"/>
    <cellStyle name="Normal 3 9_age théoriq, nbe d'années Eur" xfId="1143"/>
    <cellStyle name="Normal 3_T_B1.2" xfId="1144"/>
    <cellStyle name="Normal 4" xfId="1145"/>
    <cellStyle name="Normal 4 10" xfId="1146"/>
    <cellStyle name="Normal 4 10 2" xfId="1147"/>
    <cellStyle name="Normal 4 11" xfId="1148"/>
    <cellStyle name="Normal 4 11 2" xfId="1149"/>
    <cellStyle name="Normal 4 11_age théoriq, nbe d'années Eur" xfId="1150"/>
    <cellStyle name="Normal 4 12" xfId="1151"/>
    <cellStyle name="Normal 4 13" xfId="1152"/>
    <cellStyle name="Normal 4 2" xfId="1153"/>
    <cellStyle name="Normal 4 2 2" xfId="1154"/>
    <cellStyle name="Normal 4 2 2 2" xfId="1155"/>
    <cellStyle name="Normal 4 2 2 2 2" xfId="1156"/>
    <cellStyle name="Normal 4 2 2 2_age théoriq, nbe d'années Eur" xfId="1157"/>
    <cellStyle name="Normal 4 2 2 3" xfId="1158"/>
    <cellStyle name="Normal 4 2 2_age théoriq, nbe d'années Eur" xfId="1159"/>
    <cellStyle name="Normal 4 2 3" xfId="1160"/>
    <cellStyle name="Normal 4 2 3 2" xfId="1161"/>
    <cellStyle name="Normal 4 2 3_age théoriq, nbe d'années Eur" xfId="1162"/>
    <cellStyle name="Normal 4 2 4" xfId="1163"/>
    <cellStyle name="Normal 4 2_age théoriq, nbe d'années Eur" xfId="1164"/>
    <cellStyle name="Normal 4 3" xfId="1165"/>
    <cellStyle name="Normal 4 3 2" xfId="1166"/>
    <cellStyle name="Normal 4 3_age théoriq, nbe d'années Eur" xfId="1167"/>
    <cellStyle name="Normal 4 4" xfId="1168"/>
    <cellStyle name="Normal 4 4 2" xfId="1169"/>
    <cellStyle name="Normal 4 5" xfId="1170"/>
    <cellStyle name="Normal 4 5 2" xfId="1171"/>
    <cellStyle name="Normal 4 5_age théoriq, nbe d'années Eur" xfId="1172"/>
    <cellStyle name="Normal 4 6" xfId="1173"/>
    <cellStyle name="Normal 4 6 2" xfId="1174"/>
    <cellStyle name="Normal 4 7" xfId="1175"/>
    <cellStyle name="Normal 4 7 2" xfId="1176"/>
    <cellStyle name="Normal 4 8" xfId="1177"/>
    <cellStyle name="Normal 4 8 2" xfId="1178"/>
    <cellStyle name="Normal 4 9" xfId="1179"/>
    <cellStyle name="Normal 4 9 2" xfId="1180"/>
    <cellStyle name="Normal 4_T_B1.2" xfId="1181"/>
    <cellStyle name="Normal 5" xfId="1182"/>
    <cellStyle name="Normal 5 2" xfId="1183"/>
    <cellStyle name="Normal 5 2 2" xfId="1184"/>
    <cellStyle name="Normal 5 2 2 2" xfId="1185"/>
    <cellStyle name="Normal 5 2 2_age théoriq, nbe d'années Eur" xfId="1186"/>
    <cellStyle name="Normal 5 2 3" xfId="1187"/>
    <cellStyle name="Normal 5 2 3 2" xfId="1188"/>
    <cellStyle name="Normal 5 2 3_age théoriq, nbe d'années Eur" xfId="1189"/>
    <cellStyle name="Normal 5 2 4" xfId="1190"/>
    <cellStyle name="Normal 5 2 4 2" xfId="1191"/>
    <cellStyle name="Normal 5 2 4_age théoriq, nbe d'années Eur" xfId="1192"/>
    <cellStyle name="Normal 5 2 5" xfId="1193"/>
    <cellStyle name="Normal 5 2 5 2" xfId="1194"/>
    <cellStyle name="Normal 5 2 5_age théoriq, nbe d'années Eur" xfId="1195"/>
    <cellStyle name="Normal 5 2 6" xfId="1196"/>
    <cellStyle name="Normal 5 2 6 2" xfId="1197"/>
    <cellStyle name="Normal 5 2 6_age théoriq, nbe d'années Eur" xfId="1198"/>
    <cellStyle name="Normal 5 2 7" xfId="1199"/>
    <cellStyle name="Normal 5 2_T_B1.2" xfId="1200"/>
    <cellStyle name="Normal 5 3" xfId="1201"/>
    <cellStyle name="Normal 5 3 2" xfId="1202"/>
    <cellStyle name="Normal 5 4" xfId="1203"/>
    <cellStyle name="Normal 5 5" xfId="1204"/>
    <cellStyle name="Normal 5_age théoriq, nbe d'années Eur" xfId="1205"/>
    <cellStyle name="Normal 6" xfId="1206"/>
    <cellStyle name="Normal 6 2" xfId="1207"/>
    <cellStyle name="Normal 6 2 2" xfId="1208"/>
    <cellStyle name="Normal 6 2 2 2" xfId="1209"/>
    <cellStyle name="Normal 6 2 2 2 2" xfId="1210"/>
    <cellStyle name="Normal 6 2 2 2_age théoriq, nbe d'années Eur" xfId="1211"/>
    <cellStyle name="Normal 6 2 2 3" xfId="1212"/>
    <cellStyle name="Normal 6 2 2_age théoriq, nbe d'années Eur" xfId="1213"/>
    <cellStyle name="Normal 6 2 3" xfId="1214"/>
    <cellStyle name="Normal 6 2 3 2" xfId="1215"/>
    <cellStyle name="Normal 6 2 3_age théoriq, nbe d'années Eur" xfId="1216"/>
    <cellStyle name="Normal 6 2 4" xfId="1217"/>
    <cellStyle name="Normal 6 2_age théoriq, nbe d'années Eur" xfId="1218"/>
    <cellStyle name="Normal 6 3" xfId="1219"/>
    <cellStyle name="Normal 6 3 2" xfId="1220"/>
    <cellStyle name="Normal 6 3 2 2" xfId="1221"/>
    <cellStyle name="Normal 6 3 2_age théoriq, nbe d'années Eur" xfId="1222"/>
    <cellStyle name="Normal 6 3 3" xfId="1223"/>
    <cellStyle name="Normal 6 3_age théoriq, nbe d'années Eur" xfId="1224"/>
    <cellStyle name="Normal 6 4" xfId="1225"/>
    <cellStyle name="Normal 6 4 2" xfId="1226"/>
    <cellStyle name="Normal 6 4_age théoriq, nbe d'années Eur" xfId="1227"/>
    <cellStyle name="Normal 6 5" xfId="1228"/>
    <cellStyle name="Normal 6 5 2" xfId="1229"/>
    <cellStyle name="Normal 6 5_age théoriq, nbe d'années Eur" xfId="1230"/>
    <cellStyle name="Normal 6 6" xfId="1231"/>
    <cellStyle name="Normal 6 7" xfId="1232"/>
    <cellStyle name="Normal 7" xfId="1233"/>
    <cellStyle name="Normal 7 2" xfId="1234"/>
    <cellStyle name="Normal 7 2 2" xfId="1235"/>
    <cellStyle name="Normal 7 2_age théoriq, nbe d'années Eur" xfId="1236"/>
    <cellStyle name="Normal 7 3" xfId="1237"/>
    <cellStyle name="Normal 7_age théoriq, nbe d'années Eur" xfId="1238"/>
    <cellStyle name="Normal 79" xfId="1239"/>
    <cellStyle name="Normal 8" xfId="1240"/>
    <cellStyle name="Normal 8 10" xfId="1241"/>
    <cellStyle name="Normal 8 11" xfId="1242"/>
    <cellStyle name="Normal 8 12" xfId="1243"/>
    <cellStyle name="Normal 8 13" xfId="1244"/>
    <cellStyle name="Normal 8 14" xfId="1245"/>
    <cellStyle name="Normal 8 15" xfId="1246"/>
    <cellStyle name="Normal 8 16" xfId="1247"/>
    <cellStyle name="Normal 8 2" xfId="1248"/>
    <cellStyle name="Normal 8 2 2" xfId="1249"/>
    <cellStyle name="Normal 8 2 2 2" xfId="1250"/>
    <cellStyle name="Normal 8 2 2_age théoriq, nbe d'années Eur" xfId="1251"/>
    <cellStyle name="Normal 8 2 3" xfId="1252"/>
    <cellStyle name="Normal 8 2_age théoriq, nbe d'années Eur" xfId="1253"/>
    <cellStyle name="Normal 8 3" xfId="1254"/>
    <cellStyle name="Normal 8 3 2" xfId="1255"/>
    <cellStyle name="Normal 8 3 3" xfId="1256"/>
    <cellStyle name="Normal 8 3 4" xfId="1257"/>
    <cellStyle name="Normal 8 3 5" xfId="1258"/>
    <cellStyle name="Normal 8 3 6" xfId="1259"/>
    <cellStyle name="Normal 8 3 7" xfId="1260"/>
    <cellStyle name="Normal 8 3_age théoriq, nbe d'années Eur" xfId="1261"/>
    <cellStyle name="Normal 8 4" xfId="1262"/>
    <cellStyle name="Normal 8 4 2" xfId="1263"/>
    <cellStyle name="Normal 8 4 3" xfId="1264"/>
    <cellStyle name="Normal 8 4 4" xfId="1265"/>
    <cellStyle name="Normal 8 4 5" xfId="1266"/>
    <cellStyle name="Normal 8 4 6" xfId="1267"/>
    <cellStyle name="Normal 8 4 7" xfId="1268"/>
    <cellStyle name="Normal 8 4_age théoriq, nbe d'années Eur" xfId="1269"/>
    <cellStyle name="Normal 8 5" xfId="1270"/>
    <cellStyle name="Normal 8 5 2" xfId="1271"/>
    <cellStyle name="Normal 8 5 3" xfId="1272"/>
    <cellStyle name="Normal 8 5 4" xfId="1273"/>
    <cellStyle name="Normal 8 5 5" xfId="1274"/>
    <cellStyle name="Normal 8 5 6" xfId="1275"/>
    <cellStyle name="Normal 8 5 7" xfId="1276"/>
    <cellStyle name="Normal 8 6" xfId="1277"/>
    <cellStyle name="Normal 8 7" xfId="1278"/>
    <cellStyle name="Normal 8 8" xfId="1279"/>
    <cellStyle name="Normal 8 9" xfId="1280"/>
    <cellStyle name="Normal 8_age théoriq, nbe d'années Eur" xfId="1281"/>
    <cellStyle name="Normal 9" xfId="1282"/>
    <cellStyle name="Normal 9 2" xfId="1283"/>
    <cellStyle name="Normal 9_age théoriq, nbe d'années Eur" xfId="1284"/>
    <cellStyle name="Normál_8gradk" xfId="1285"/>
    <cellStyle name="Normal-blank" xfId="1286"/>
    <cellStyle name="Normal-bottom" xfId="1287"/>
    <cellStyle name="Normal-center" xfId="1288"/>
    <cellStyle name="Normal-droit" xfId="1289"/>
    <cellStyle name="normální_SVK ANNHRS-novy" xfId="1290"/>
    <cellStyle name="Normalny 10" xfId="1291"/>
    <cellStyle name="Normalny 2" xfId="1292"/>
    <cellStyle name="Normalny 2 2" xfId="1293"/>
    <cellStyle name="Normalny 2 2 2" xfId="1294"/>
    <cellStyle name="Normalny 2 2 2 2" xfId="1295"/>
    <cellStyle name="Normalny 2 2 2_age théoriq, nbe d'années Eur" xfId="1296"/>
    <cellStyle name="Normalny 2 2_age théoriq, nbe d'années Eur" xfId="1297"/>
    <cellStyle name="Normalny 2 3" xfId="1298"/>
    <cellStyle name="Normalny 2 3 2" xfId="1299"/>
    <cellStyle name="Normalny 2 3_age théoriq, nbe d'années Eur" xfId="1300"/>
    <cellStyle name="Normalny 2 4" xfId="1301"/>
    <cellStyle name="Normalny 2 4 2" xfId="1302"/>
    <cellStyle name="Normalny 2 4_age théoriq, nbe d'années Eur" xfId="1303"/>
    <cellStyle name="Normalny 2 5" xfId="1304"/>
    <cellStyle name="Normalny 2 5 2" xfId="1305"/>
    <cellStyle name="Normalny 2 5_age théoriq, nbe d'années Eur" xfId="1306"/>
    <cellStyle name="Normalny 2 6" xfId="1307"/>
    <cellStyle name="Normalny 2 6 2" xfId="1308"/>
    <cellStyle name="Normalny 2 6_age théoriq, nbe d'années Eur" xfId="1309"/>
    <cellStyle name="Normalny 2 7" xfId="1310"/>
    <cellStyle name="Normalny 2 7 2" xfId="1311"/>
    <cellStyle name="Normalny 2 7_age théoriq, nbe d'années Eur" xfId="1312"/>
    <cellStyle name="Normalny 2 8" xfId="1313"/>
    <cellStyle name="Normalny 2 8 2" xfId="1314"/>
    <cellStyle name="Normalny 2 8_age théoriq, nbe d'années Eur" xfId="1315"/>
    <cellStyle name="Normalny 2_age théoriq, nbe d'années Eur" xfId="1316"/>
    <cellStyle name="Normalny 3" xfId="1317"/>
    <cellStyle name="Normalny 3 2" xfId="1318"/>
    <cellStyle name="Normalny 3_age théoriq, nbe d'années Eur" xfId="1319"/>
    <cellStyle name="Normalny 4" xfId="1320"/>
    <cellStyle name="Normalny 4 2" xfId="1321"/>
    <cellStyle name="Normalny 4_age théoriq, nbe d'années Eur" xfId="1322"/>
    <cellStyle name="Normalny 5" xfId="1323"/>
    <cellStyle name="Normalny 5 2" xfId="1324"/>
    <cellStyle name="Normalny 5 3" xfId="1325"/>
    <cellStyle name="Normalny 5 3 2" xfId="1326"/>
    <cellStyle name="Normalny 5 3_age théoriq, nbe d'années Eur" xfId="1327"/>
    <cellStyle name="Normalny 5 4" xfId="1328"/>
    <cellStyle name="Normalny 5_age théoriq, nbe d'années Eur" xfId="1329"/>
    <cellStyle name="Normalny 6" xfId="1330"/>
    <cellStyle name="Normalny 7" xfId="1331"/>
    <cellStyle name="Normalny 8" xfId="1332"/>
    <cellStyle name="Normalny 9" xfId="1333"/>
    <cellStyle name="Normal-top" xfId="1334"/>
    <cellStyle name="Note 10 2" xfId="1335"/>
    <cellStyle name="Note 10 2 2" xfId="1336"/>
    <cellStyle name="Note 10 2_age théoriq, nbe d'années Eur" xfId="1337"/>
    <cellStyle name="Note 10 3" xfId="1338"/>
    <cellStyle name="Note 10 3 2" xfId="1339"/>
    <cellStyle name="Note 10 3_age théoriq, nbe d'années Eur" xfId="1340"/>
    <cellStyle name="Note 10 4" xfId="1341"/>
    <cellStyle name="Note 10 4 2" xfId="1342"/>
    <cellStyle name="Note 10 4_age théoriq, nbe d'années Eur" xfId="1343"/>
    <cellStyle name="Note 10 5" xfId="1344"/>
    <cellStyle name="Note 10 5 2" xfId="1345"/>
    <cellStyle name="Note 10 5_age théoriq, nbe d'années Eur" xfId="1346"/>
    <cellStyle name="Note 10 6" xfId="1347"/>
    <cellStyle name="Note 10 6 2" xfId="1348"/>
    <cellStyle name="Note 10 6_age théoriq, nbe d'années Eur" xfId="1349"/>
    <cellStyle name="Note 10 7" xfId="1350"/>
    <cellStyle name="Note 10 7 2" xfId="1351"/>
    <cellStyle name="Note 10 7_age théoriq, nbe d'années Eur" xfId="1352"/>
    <cellStyle name="Note 11 2" xfId="1353"/>
    <cellStyle name="Note 11 2 2" xfId="1354"/>
    <cellStyle name="Note 11 2_age théoriq, nbe d'années Eur" xfId="1355"/>
    <cellStyle name="Note 11 3" xfId="1356"/>
    <cellStyle name="Note 11 3 2" xfId="1357"/>
    <cellStyle name="Note 11 3_age théoriq, nbe d'années Eur" xfId="1358"/>
    <cellStyle name="Note 11 4" xfId="1359"/>
    <cellStyle name="Note 11 4 2" xfId="1360"/>
    <cellStyle name="Note 11 4_age théoriq, nbe d'années Eur" xfId="1361"/>
    <cellStyle name="Note 11 5" xfId="1362"/>
    <cellStyle name="Note 11 5 2" xfId="1363"/>
    <cellStyle name="Note 11 5_age théoriq, nbe d'années Eur" xfId="1364"/>
    <cellStyle name="Note 11 6" xfId="1365"/>
    <cellStyle name="Note 11 6 2" xfId="1366"/>
    <cellStyle name="Note 11 6_age théoriq, nbe d'années Eur" xfId="1367"/>
    <cellStyle name="Note 12 2" xfId="1368"/>
    <cellStyle name="Note 12 2 2" xfId="1369"/>
    <cellStyle name="Note 12 2_age théoriq, nbe d'années Eur" xfId="1370"/>
    <cellStyle name="Note 12 3" xfId="1371"/>
    <cellStyle name="Note 12 3 2" xfId="1372"/>
    <cellStyle name="Note 12 3_age théoriq, nbe d'années Eur" xfId="1373"/>
    <cellStyle name="Note 12 4" xfId="1374"/>
    <cellStyle name="Note 12 4 2" xfId="1375"/>
    <cellStyle name="Note 12 4_age théoriq, nbe d'années Eur" xfId="1376"/>
    <cellStyle name="Note 12 5" xfId="1377"/>
    <cellStyle name="Note 12 5 2" xfId="1378"/>
    <cellStyle name="Note 12 5_age théoriq, nbe d'années Eur" xfId="1379"/>
    <cellStyle name="Note 13 2" xfId="1380"/>
    <cellStyle name="Note 13 2 2" xfId="1381"/>
    <cellStyle name="Note 13 2_age théoriq, nbe d'années Eur" xfId="1382"/>
    <cellStyle name="Note 14 2" xfId="1383"/>
    <cellStyle name="Note 14 2 2" xfId="1384"/>
    <cellStyle name="Note 14 2_age théoriq, nbe d'années Eur" xfId="1385"/>
    <cellStyle name="Note 15 2" xfId="1386"/>
    <cellStyle name="Note 15 2 2" xfId="1387"/>
    <cellStyle name="Note 15 2_age théoriq, nbe d'années Eur" xfId="1388"/>
    <cellStyle name="Note 2" xfId="1389"/>
    <cellStyle name="Note 2 2" xfId="1390"/>
    <cellStyle name="Note 2 2 2" xfId="1391"/>
    <cellStyle name="Note 2 2_age théoriq, nbe d'années Eur" xfId="1392"/>
    <cellStyle name="Note 2 3" xfId="1393"/>
    <cellStyle name="Note 2 3 2" xfId="1394"/>
    <cellStyle name="Note 2 3_age théoriq, nbe d'années Eur" xfId="1395"/>
    <cellStyle name="Note 2 4" xfId="1396"/>
    <cellStyle name="Note 2 4 2" xfId="1397"/>
    <cellStyle name="Note 2 4_age théoriq, nbe d'années Eur" xfId="1398"/>
    <cellStyle name="Note 2 5" xfId="1399"/>
    <cellStyle name="Note 2 5 2" xfId="1400"/>
    <cellStyle name="Note 2 5_age théoriq, nbe d'années Eur" xfId="1401"/>
    <cellStyle name="Note 2 6" xfId="1402"/>
    <cellStyle name="Note 2 6 2" xfId="1403"/>
    <cellStyle name="Note 2 6_age théoriq, nbe d'années Eur" xfId="1404"/>
    <cellStyle name="Note 2 7" xfId="1405"/>
    <cellStyle name="Note 2 7 2" xfId="1406"/>
    <cellStyle name="Note 2 7_age théoriq, nbe d'années Eur" xfId="1407"/>
    <cellStyle name="Note 2 8" xfId="1408"/>
    <cellStyle name="Note 2 8 2" xfId="1409"/>
    <cellStyle name="Note 2 8_age théoriq, nbe d'années Eur" xfId="1410"/>
    <cellStyle name="Note 2_age théoriq, nbe d'années Eur" xfId="1411"/>
    <cellStyle name="Note 3 2" xfId="1412"/>
    <cellStyle name="Note 3 2 2" xfId="1413"/>
    <cellStyle name="Note 3 2_age théoriq, nbe d'années Eur" xfId="1414"/>
    <cellStyle name="Note 3 3" xfId="1415"/>
    <cellStyle name="Note 3 3 2" xfId="1416"/>
    <cellStyle name="Note 3 3_age théoriq, nbe d'années Eur" xfId="1417"/>
    <cellStyle name="Note 3 4" xfId="1418"/>
    <cellStyle name="Note 3 4 2" xfId="1419"/>
    <cellStyle name="Note 3 4_age théoriq, nbe d'années Eur" xfId="1420"/>
    <cellStyle name="Note 3 5" xfId="1421"/>
    <cellStyle name="Note 3 5 2" xfId="1422"/>
    <cellStyle name="Note 3 5_age théoriq, nbe d'années Eur" xfId="1423"/>
    <cellStyle name="Note 3 6" xfId="1424"/>
    <cellStyle name="Note 3 6 2" xfId="1425"/>
    <cellStyle name="Note 3 6_age théoriq, nbe d'années Eur" xfId="1426"/>
    <cellStyle name="Note 3 7" xfId="1427"/>
    <cellStyle name="Note 3 7 2" xfId="1428"/>
    <cellStyle name="Note 3 7_age théoriq, nbe d'années Eur" xfId="1429"/>
    <cellStyle name="Note 3 8" xfId="1430"/>
    <cellStyle name="Note 3 8 2" xfId="1431"/>
    <cellStyle name="Note 3 8_age théoriq, nbe d'années Eur" xfId="1432"/>
    <cellStyle name="Note 4 2" xfId="1433"/>
    <cellStyle name="Note 4 2 2" xfId="1434"/>
    <cellStyle name="Note 4 2_age théoriq, nbe d'années Eur" xfId="1435"/>
    <cellStyle name="Note 4 3" xfId="1436"/>
    <cellStyle name="Note 4 3 2" xfId="1437"/>
    <cellStyle name="Note 4 3_age théoriq, nbe d'années Eur" xfId="1438"/>
    <cellStyle name="Note 4 4" xfId="1439"/>
    <cellStyle name="Note 4 4 2" xfId="1440"/>
    <cellStyle name="Note 4 4_age théoriq, nbe d'années Eur" xfId="1441"/>
    <cellStyle name="Note 4 5" xfId="1442"/>
    <cellStyle name="Note 4 5 2" xfId="1443"/>
    <cellStyle name="Note 4 5_age théoriq, nbe d'années Eur" xfId="1444"/>
    <cellStyle name="Note 4 6" xfId="1445"/>
    <cellStyle name="Note 4 6 2" xfId="1446"/>
    <cellStyle name="Note 4 6_age théoriq, nbe d'années Eur" xfId="1447"/>
    <cellStyle name="Note 4 7" xfId="1448"/>
    <cellStyle name="Note 4 7 2" xfId="1449"/>
    <cellStyle name="Note 4 7_age théoriq, nbe d'années Eur" xfId="1450"/>
    <cellStyle name="Note 4 8" xfId="1451"/>
    <cellStyle name="Note 4 8 2" xfId="1452"/>
    <cellStyle name="Note 4 8_age théoriq, nbe d'années Eur" xfId="1453"/>
    <cellStyle name="Note 5 2" xfId="1454"/>
    <cellStyle name="Note 5 2 2" xfId="1455"/>
    <cellStyle name="Note 5 2_age théoriq, nbe d'années Eur" xfId="1456"/>
    <cellStyle name="Note 5 3" xfId="1457"/>
    <cellStyle name="Note 5 3 2" xfId="1458"/>
    <cellStyle name="Note 5 3_age théoriq, nbe d'années Eur" xfId="1459"/>
    <cellStyle name="Note 5 4" xfId="1460"/>
    <cellStyle name="Note 5 4 2" xfId="1461"/>
    <cellStyle name="Note 5 4_age théoriq, nbe d'années Eur" xfId="1462"/>
    <cellStyle name="Note 5 5" xfId="1463"/>
    <cellStyle name="Note 5 5 2" xfId="1464"/>
    <cellStyle name="Note 5 5_age théoriq, nbe d'années Eur" xfId="1465"/>
    <cellStyle name="Note 5 6" xfId="1466"/>
    <cellStyle name="Note 5 6 2" xfId="1467"/>
    <cellStyle name="Note 5 6_age théoriq, nbe d'années Eur" xfId="1468"/>
    <cellStyle name="Note 5 7" xfId="1469"/>
    <cellStyle name="Note 5 7 2" xfId="1470"/>
    <cellStyle name="Note 5 7_age théoriq, nbe d'années Eur" xfId="1471"/>
    <cellStyle name="Note 5 8" xfId="1472"/>
    <cellStyle name="Note 5 8 2" xfId="1473"/>
    <cellStyle name="Note 5 8_age théoriq, nbe d'années Eur" xfId="1474"/>
    <cellStyle name="Note 6 2" xfId="1475"/>
    <cellStyle name="Note 6 2 2" xfId="1476"/>
    <cellStyle name="Note 6 2_age théoriq, nbe d'années Eur" xfId="1477"/>
    <cellStyle name="Note 6 3" xfId="1478"/>
    <cellStyle name="Note 6 3 2" xfId="1479"/>
    <cellStyle name="Note 6 3_age théoriq, nbe d'années Eur" xfId="1480"/>
    <cellStyle name="Note 6 4" xfId="1481"/>
    <cellStyle name="Note 6 4 2" xfId="1482"/>
    <cellStyle name="Note 6 4_age théoriq, nbe d'années Eur" xfId="1483"/>
    <cellStyle name="Note 6 5" xfId="1484"/>
    <cellStyle name="Note 6 5 2" xfId="1485"/>
    <cellStyle name="Note 6 5_age théoriq, nbe d'années Eur" xfId="1486"/>
    <cellStyle name="Note 6 6" xfId="1487"/>
    <cellStyle name="Note 6 6 2" xfId="1488"/>
    <cellStyle name="Note 6 6_age théoriq, nbe d'années Eur" xfId="1489"/>
    <cellStyle name="Note 6 7" xfId="1490"/>
    <cellStyle name="Note 6 7 2" xfId="1491"/>
    <cellStyle name="Note 6 7_age théoriq, nbe d'années Eur" xfId="1492"/>
    <cellStyle name="Note 6 8" xfId="1493"/>
    <cellStyle name="Note 6 8 2" xfId="1494"/>
    <cellStyle name="Note 6 8_age théoriq, nbe d'années Eur" xfId="1495"/>
    <cellStyle name="Note 7 2" xfId="1496"/>
    <cellStyle name="Note 7 2 2" xfId="1497"/>
    <cellStyle name="Note 7 2_age théoriq, nbe d'années Eur" xfId="1498"/>
    <cellStyle name="Note 7 3" xfId="1499"/>
    <cellStyle name="Note 7 3 2" xfId="1500"/>
    <cellStyle name="Note 7 3_age théoriq, nbe d'années Eur" xfId="1501"/>
    <cellStyle name="Note 7 4" xfId="1502"/>
    <cellStyle name="Note 7 4 2" xfId="1503"/>
    <cellStyle name="Note 7 4_age théoriq, nbe d'années Eur" xfId="1504"/>
    <cellStyle name="Note 7 5" xfId="1505"/>
    <cellStyle name="Note 7 5 2" xfId="1506"/>
    <cellStyle name="Note 7 5_age théoriq, nbe d'années Eur" xfId="1507"/>
    <cellStyle name="Note 7 6" xfId="1508"/>
    <cellStyle name="Note 7 6 2" xfId="1509"/>
    <cellStyle name="Note 7 6_age théoriq, nbe d'années Eur" xfId="1510"/>
    <cellStyle name="Note 7 7" xfId="1511"/>
    <cellStyle name="Note 7 7 2" xfId="1512"/>
    <cellStyle name="Note 7 7_age théoriq, nbe d'années Eur" xfId="1513"/>
    <cellStyle name="Note 7 8" xfId="1514"/>
    <cellStyle name="Note 7 8 2" xfId="1515"/>
    <cellStyle name="Note 7 8_age théoriq, nbe d'années Eur" xfId="1516"/>
    <cellStyle name="Note 8 2" xfId="1517"/>
    <cellStyle name="Note 8 2 2" xfId="1518"/>
    <cellStyle name="Note 8 2_age théoriq, nbe d'années Eur" xfId="1519"/>
    <cellStyle name="Note 8 3" xfId="1520"/>
    <cellStyle name="Note 8 3 2" xfId="1521"/>
    <cellStyle name="Note 8 3_age théoriq, nbe d'années Eur" xfId="1522"/>
    <cellStyle name="Note 8 4" xfId="1523"/>
    <cellStyle name="Note 8 4 2" xfId="1524"/>
    <cellStyle name="Note 8 4_age théoriq, nbe d'années Eur" xfId="1525"/>
    <cellStyle name="Note 8 5" xfId="1526"/>
    <cellStyle name="Note 8 5 2" xfId="1527"/>
    <cellStyle name="Note 8 5_age théoriq, nbe d'années Eur" xfId="1528"/>
    <cellStyle name="Note 8 6" xfId="1529"/>
    <cellStyle name="Note 8 6 2" xfId="1530"/>
    <cellStyle name="Note 8 6_age théoriq, nbe d'années Eur" xfId="1531"/>
    <cellStyle name="Note 8 7" xfId="1532"/>
    <cellStyle name="Note 8 7 2" xfId="1533"/>
    <cellStyle name="Note 8 7_age théoriq, nbe d'années Eur" xfId="1534"/>
    <cellStyle name="Note 8 8" xfId="1535"/>
    <cellStyle name="Note 8 8 2" xfId="1536"/>
    <cellStyle name="Note 8 8_age théoriq, nbe d'années Eur" xfId="1537"/>
    <cellStyle name="Note 9 2" xfId="1538"/>
    <cellStyle name="Note 9 2 2" xfId="1539"/>
    <cellStyle name="Note 9 2_age théoriq, nbe d'années Eur" xfId="1540"/>
    <cellStyle name="Note 9 3" xfId="1541"/>
    <cellStyle name="Note 9 3 2" xfId="1542"/>
    <cellStyle name="Note 9 3_age théoriq, nbe d'années Eur" xfId="1543"/>
    <cellStyle name="Note 9 4" xfId="1544"/>
    <cellStyle name="Note 9 4 2" xfId="1545"/>
    <cellStyle name="Note 9 4_age théoriq, nbe d'années Eur" xfId="1546"/>
    <cellStyle name="Note 9 5" xfId="1547"/>
    <cellStyle name="Note 9 5 2" xfId="1548"/>
    <cellStyle name="Note 9 5_age théoriq, nbe d'années Eur" xfId="1549"/>
    <cellStyle name="Note 9 6" xfId="1550"/>
    <cellStyle name="Note 9 6 2" xfId="1551"/>
    <cellStyle name="Note 9 6_age théoriq, nbe d'années Eur" xfId="1552"/>
    <cellStyle name="Note 9 7" xfId="1553"/>
    <cellStyle name="Note 9 7 2" xfId="1554"/>
    <cellStyle name="Note 9 7_age théoriq, nbe d'années Eur" xfId="1555"/>
    <cellStyle name="Note 9 8" xfId="1556"/>
    <cellStyle name="Note 9 8 2" xfId="1557"/>
    <cellStyle name="Note 9 8_age théoriq, nbe d'années Eur" xfId="1558"/>
    <cellStyle name="notes" xfId="1559"/>
    <cellStyle name="Numbers_Right" xfId="1560"/>
    <cellStyle name="Output 2" xfId="1561"/>
    <cellStyle name="Percent [2]" xfId="1562"/>
    <cellStyle name="Percent 2" xfId="1563"/>
    <cellStyle name="Percent 2 2" xfId="1564"/>
    <cellStyle name="Percent 2 2 2" xfId="1565"/>
    <cellStyle name="Percent 2 2 2 2" xfId="1566"/>
    <cellStyle name="Percent 2 2 3" xfId="1567"/>
    <cellStyle name="Percent 2 3" xfId="1568"/>
    <cellStyle name="Percent 2 3 2" xfId="1569"/>
    <cellStyle name="Percent 2 4" xfId="1570"/>
    <cellStyle name="Percent 3" xfId="1571"/>
    <cellStyle name="Percent 3 2" xfId="1572"/>
    <cellStyle name="Percent 3 2 2" xfId="1573"/>
    <cellStyle name="Percent 3 2 3" xfId="1574"/>
    <cellStyle name="Percent 3 3" xfId="1575"/>
    <cellStyle name="Percent 3 4" xfId="1576"/>
    <cellStyle name="Percent 3 5" xfId="1577"/>
    <cellStyle name="Percent 4" xfId="1578"/>
    <cellStyle name="Percent 4 2" xfId="1579"/>
    <cellStyle name="Percent 4 3" xfId="1580"/>
    <cellStyle name="Percent 4 4" xfId="1581"/>
    <cellStyle name="Percent 5" xfId="1582"/>
    <cellStyle name="Pourcentage 2" xfId="1583"/>
    <cellStyle name="Procentowy 3" xfId="1584"/>
    <cellStyle name="Procentowy 8" xfId="1585"/>
    <cellStyle name="Prozent_SubCatperStud" xfId="1586"/>
    <cellStyle name="row" xfId="1587"/>
    <cellStyle name="row 10" xfId="1588"/>
    <cellStyle name="row 10 2" xfId="1589"/>
    <cellStyle name="row 10 3" xfId="1590"/>
    <cellStyle name="row 11" xfId="1591"/>
    <cellStyle name="row 12" xfId="1592"/>
    <cellStyle name="row 2" xfId="1593"/>
    <cellStyle name="row 2 2" xfId="1594"/>
    <cellStyle name="row 2 2 2" xfId="1595"/>
    <cellStyle name="row 2 2 2 2" xfId="1596"/>
    <cellStyle name="row 2 2 2 3" xfId="1597"/>
    <cellStyle name="row 2 2 3" xfId="1598"/>
    <cellStyle name="row 2 2 4" xfId="1599"/>
    <cellStyle name="row 2 2_age théoriq, nbe d'années Eur" xfId="1600"/>
    <cellStyle name="row 2 3" xfId="1601"/>
    <cellStyle name="row 2 3 2" xfId="1602"/>
    <cellStyle name="row 2 3 3" xfId="1603"/>
    <cellStyle name="row 2 4" xfId="1604"/>
    <cellStyle name="row 2 4 2" xfId="1605"/>
    <cellStyle name="row 2 4 3" xfId="1606"/>
    <cellStyle name="row 2 5" xfId="1607"/>
    <cellStyle name="row 2 5 2" xfId="1608"/>
    <cellStyle name="row 2 5 3" xfId="1609"/>
    <cellStyle name="row 2 6" xfId="1610"/>
    <cellStyle name="row 2 6 2" xfId="1611"/>
    <cellStyle name="row 2 6 3" xfId="1612"/>
    <cellStyle name="row 2 7" xfId="1613"/>
    <cellStyle name="row 2 8" xfId="1614"/>
    <cellStyle name="row 2_age théoriq, nbe d'années Eur" xfId="1615"/>
    <cellStyle name="row 3" xfId="1616"/>
    <cellStyle name="row 3 2" xfId="1617"/>
    <cellStyle name="row 3 2 2" xfId="1618"/>
    <cellStyle name="row 3 2 3" xfId="1619"/>
    <cellStyle name="row 3 3" xfId="1620"/>
    <cellStyle name="row 3 4" xfId="1621"/>
    <cellStyle name="row 3_age théoriq, nbe d'années Eur" xfId="1622"/>
    <cellStyle name="row 4" xfId="1623"/>
    <cellStyle name="row 4 2" xfId="1624"/>
    <cellStyle name="row 4 2 2" xfId="1625"/>
    <cellStyle name="row 4 2 3" xfId="1626"/>
    <cellStyle name="row 4 3" xfId="1627"/>
    <cellStyle name="row 4 4" xfId="1628"/>
    <cellStyle name="row 4_age théoriq, nbe d'années Eur" xfId="1629"/>
    <cellStyle name="row 5" xfId="1630"/>
    <cellStyle name="row 5 2" xfId="1631"/>
    <cellStyle name="row 5 2 2" xfId="1632"/>
    <cellStyle name="row 5 2 3" xfId="1633"/>
    <cellStyle name="row 5 3" xfId="1634"/>
    <cellStyle name="row 5 4" xfId="1635"/>
    <cellStyle name="row 5_age théoriq, nbe d'années Eur" xfId="1636"/>
    <cellStyle name="row 6" xfId="1637"/>
    <cellStyle name="row 6 2" xfId="1638"/>
    <cellStyle name="row 6 2 2" xfId="1639"/>
    <cellStyle name="row 6 2 3" xfId="1640"/>
    <cellStyle name="row 6 3" xfId="1641"/>
    <cellStyle name="row 6 4" xfId="1642"/>
    <cellStyle name="row 6_age théoriq, nbe d'années Eur" xfId="1643"/>
    <cellStyle name="row 7" xfId="1644"/>
    <cellStyle name="row 7 2" xfId="1645"/>
    <cellStyle name="row 7 2 2" xfId="1646"/>
    <cellStyle name="row 7 2 3" xfId="1647"/>
    <cellStyle name="row 7 3" xfId="1648"/>
    <cellStyle name="row 7 4" xfId="1649"/>
    <cellStyle name="row 7_age théoriq, nbe d'années Eur" xfId="1650"/>
    <cellStyle name="row 8" xfId="1651"/>
    <cellStyle name="row 8 2" xfId="1652"/>
    <cellStyle name="row 8 2 2" xfId="1653"/>
    <cellStyle name="row 8 2 3" xfId="1654"/>
    <cellStyle name="row 8 3" xfId="1655"/>
    <cellStyle name="row 8 4" xfId="1656"/>
    <cellStyle name="row 8_age théoriq, nbe d'années Eur" xfId="1657"/>
    <cellStyle name="row 9" xfId="1658"/>
    <cellStyle name="row 9 2" xfId="1659"/>
    <cellStyle name="row 9 2 2" xfId="1660"/>
    <cellStyle name="row 9 2 3" xfId="1661"/>
    <cellStyle name="row 9 3" xfId="1662"/>
    <cellStyle name="row 9 4" xfId="1663"/>
    <cellStyle name="row 9_age théoriq, nbe d'années Eur" xfId="1664"/>
    <cellStyle name="row_age théoriq, nbe d'années Eur" xfId="1665"/>
    <cellStyle name="RowCodes" xfId="1666"/>
    <cellStyle name="Row-Col Headings" xfId="1667"/>
    <cellStyle name="RowTitles" xfId="1668"/>
    <cellStyle name="RowTitles 2" xfId="1669"/>
    <cellStyle name="RowTitles 2 2" xfId="1670"/>
    <cellStyle name="RowTitles 2 2 2" xfId="1671"/>
    <cellStyle name="RowTitles 2 2 3" xfId="1672"/>
    <cellStyle name="RowTitles 2 3" xfId="1673"/>
    <cellStyle name="RowTitles 2 4" xfId="1674"/>
    <cellStyle name="RowTitles 2_age théoriq, nbe d'années Eur" xfId="1675"/>
    <cellStyle name="RowTitles 3" xfId="1676"/>
    <cellStyle name="RowTitles 3 2" xfId="1677"/>
    <cellStyle name="RowTitles 3 3" xfId="1678"/>
    <cellStyle name="RowTitles 4" xfId="1679"/>
    <cellStyle name="RowTitles 4 2" xfId="1680"/>
    <cellStyle name="RowTitles 4 3" xfId="1681"/>
    <cellStyle name="RowTitles 5" xfId="1682"/>
    <cellStyle name="RowTitles 6" xfId="1683"/>
    <cellStyle name="RowTitles_age théoriq, nbe d'années Eur" xfId="1684"/>
    <cellStyle name="RowTitles1-Detail" xfId="1685"/>
    <cellStyle name="RowTitles1-Detail 10" xfId="1686"/>
    <cellStyle name="RowTitles1-Detail 2" xfId="1687"/>
    <cellStyle name="RowTitles1-Detail 2 2" xfId="1688"/>
    <cellStyle name="RowTitles1-Detail 2 2 2" xfId="1689"/>
    <cellStyle name="RowTitles1-Detail 2 2 2 2" xfId="1690"/>
    <cellStyle name="RowTitles1-Detail 2 2 2 2 2" xfId="1691"/>
    <cellStyle name="RowTitles1-Detail 2 2 2 2 2 2" xfId="1692"/>
    <cellStyle name="RowTitles1-Detail 2 2 2 2 2 2 2" xfId="1693"/>
    <cellStyle name="RowTitles1-Detail 2 2 2 2 2 2 2 2" xfId="1694"/>
    <cellStyle name="RowTitles1-Detail 2 2 2 2 2 2 3" xfId="1695"/>
    <cellStyle name="RowTitles1-Detail 2 2 2 2 2 2_age théoriq, nbe d'années Eur" xfId="1696"/>
    <cellStyle name="RowTitles1-Detail 2 2 2 2 2 3" xfId="1697"/>
    <cellStyle name="RowTitles1-Detail 2 2 2 2 2_age théoriq, nbe d'années Eur" xfId="1698"/>
    <cellStyle name="RowTitles1-Detail 2 2 2 2 3" xfId="1699"/>
    <cellStyle name="RowTitles1-Detail 2 2 2 2 3 2" xfId="1700"/>
    <cellStyle name="RowTitles1-Detail 2 2 2 2 3 2 2" xfId="1701"/>
    <cellStyle name="RowTitles1-Detail 2 2 2 2 3 2 2 2" xfId="1702"/>
    <cellStyle name="RowTitles1-Detail 2 2 2 2 3 2 3" xfId="1703"/>
    <cellStyle name="RowTitles1-Detail 2 2 2 2 3 2_age théoriq, nbe d'années Eur" xfId="1704"/>
    <cellStyle name="RowTitles1-Detail 2 2 2 2 3 3" xfId="1705"/>
    <cellStyle name="RowTitles1-Detail 2 2 2 2 3_age théoriq, nbe d'années Eur" xfId="1706"/>
    <cellStyle name="RowTitles1-Detail 2 2 2 2 4" xfId="1707"/>
    <cellStyle name="RowTitles1-Detail 2 2 2 2 4 2" xfId="1708"/>
    <cellStyle name="RowTitles1-Detail 2 2 2 2 4 2 2" xfId="1709"/>
    <cellStyle name="RowTitles1-Detail 2 2 2 2 4 2 2 2" xfId="1710"/>
    <cellStyle name="RowTitles1-Detail 2 2 2 2 4 2 3" xfId="1711"/>
    <cellStyle name="RowTitles1-Detail 2 2 2 2 4 2_age théoriq, nbe d'années Eur" xfId="1712"/>
    <cellStyle name="RowTitles1-Detail 2 2 2 2 4 3" xfId="1713"/>
    <cellStyle name="RowTitles1-Detail 2 2 2 2 4_age théoriq, nbe d'années Eur" xfId="1714"/>
    <cellStyle name="RowTitles1-Detail 2 2 2 2 5" xfId="1715"/>
    <cellStyle name="RowTitles1-Detail 2 2 2 2 5 2" xfId="1716"/>
    <cellStyle name="RowTitles1-Detail 2 2 2 2 5 2 2" xfId="1717"/>
    <cellStyle name="RowTitles1-Detail 2 2 2 2 5 3" xfId="1718"/>
    <cellStyle name="RowTitles1-Detail 2 2 2 2 5_age théoriq, nbe d'années Eur" xfId="1719"/>
    <cellStyle name="RowTitles1-Detail 2 2 2 2 6" xfId="1720"/>
    <cellStyle name="RowTitles1-Detail 2 2 2 2_age théoriq, nbe d'années Eur" xfId="1721"/>
    <cellStyle name="RowTitles1-Detail 2 2 2 3" xfId="1722"/>
    <cellStyle name="RowTitles1-Detail 2 2 2 3 2" xfId="1723"/>
    <cellStyle name="RowTitles1-Detail 2 2 2 3 2 2" xfId="1724"/>
    <cellStyle name="RowTitles1-Detail 2 2 2 3 2 2 2" xfId="1725"/>
    <cellStyle name="RowTitles1-Detail 2 2 2 3 2 3" xfId="1726"/>
    <cellStyle name="RowTitles1-Detail 2 2 2 3 2_age théoriq, nbe d'années Eur" xfId="1727"/>
    <cellStyle name="RowTitles1-Detail 2 2 2 3 3" xfId="1728"/>
    <cellStyle name="RowTitles1-Detail 2 2 2 3_age théoriq, nbe d'années Eur" xfId="1729"/>
    <cellStyle name="RowTitles1-Detail 2 2 2 4" xfId="1730"/>
    <cellStyle name="RowTitles1-Detail 2 2 2 4 2" xfId="1731"/>
    <cellStyle name="RowTitles1-Detail 2 2 2 4 2 2" xfId="1732"/>
    <cellStyle name="RowTitles1-Detail 2 2 2 4 2 2 2" xfId="1733"/>
    <cellStyle name="RowTitles1-Detail 2 2 2 4 2 3" xfId="1734"/>
    <cellStyle name="RowTitles1-Detail 2 2 2 4 2_age théoriq, nbe d'années Eur" xfId="1735"/>
    <cellStyle name="RowTitles1-Detail 2 2 2 4 3" xfId="1736"/>
    <cellStyle name="RowTitles1-Detail 2 2 2 4_age théoriq, nbe d'années Eur" xfId="1737"/>
    <cellStyle name="RowTitles1-Detail 2 2 2 5" xfId="1738"/>
    <cellStyle name="RowTitles1-Detail 2 2 2 5 2" xfId="1739"/>
    <cellStyle name="RowTitles1-Detail 2 2 2 5 2 2" xfId="1740"/>
    <cellStyle name="RowTitles1-Detail 2 2 2 5 2 2 2" xfId="1741"/>
    <cellStyle name="RowTitles1-Detail 2 2 2 5 2 3" xfId="1742"/>
    <cellStyle name="RowTitles1-Detail 2 2 2 5 2_age théoriq, nbe d'années Eur" xfId="1743"/>
    <cellStyle name="RowTitles1-Detail 2 2 2 5 3" xfId="1744"/>
    <cellStyle name="RowTitles1-Detail 2 2 2 5_age théoriq, nbe d'années Eur" xfId="1745"/>
    <cellStyle name="RowTitles1-Detail 2 2 2 6" xfId="1746"/>
    <cellStyle name="RowTitles1-Detail 2 2 2 6 2" xfId="1747"/>
    <cellStyle name="RowTitles1-Detail 2 2 2 6 2 2" xfId="1748"/>
    <cellStyle name="RowTitles1-Detail 2 2 2 6 3" xfId="1749"/>
    <cellStyle name="RowTitles1-Detail 2 2 2 6_age théoriq, nbe d'années Eur" xfId="1750"/>
    <cellStyle name="RowTitles1-Detail 2 2 2 7" xfId="1751"/>
    <cellStyle name="RowTitles1-Detail 2 2 2_age théoriq, nbe d'années Eur" xfId="1752"/>
    <cellStyle name="RowTitles1-Detail 2 2 3" xfId="1753"/>
    <cellStyle name="RowTitles1-Detail 2 2 3 2" xfId="1754"/>
    <cellStyle name="RowTitles1-Detail 2 2 3 2 2" xfId="1755"/>
    <cellStyle name="RowTitles1-Detail 2 2 3 2 2 2" xfId="1756"/>
    <cellStyle name="RowTitles1-Detail 2 2 3 2 2 2 2" xfId="1757"/>
    <cellStyle name="RowTitles1-Detail 2 2 3 2 2 3" xfId="1758"/>
    <cellStyle name="RowTitles1-Detail 2 2 3 2 2_age théoriq, nbe d'années Eur" xfId="1759"/>
    <cellStyle name="RowTitles1-Detail 2 2 3 2 3" xfId="1760"/>
    <cellStyle name="RowTitles1-Detail 2 2 3 2_age théoriq, nbe d'années Eur" xfId="1761"/>
    <cellStyle name="RowTitles1-Detail 2 2 3 3" xfId="1762"/>
    <cellStyle name="RowTitles1-Detail 2 2 3 3 2" xfId="1763"/>
    <cellStyle name="RowTitles1-Detail 2 2 3 3 2 2" xfId="1764"/>
    <cellStyle name="RowTitles1-Detail 2 2 3 3 2 2 2" xfId="1765"/>
    <cellStyle name="RowTitles1-Detail 2 2 3 3 2 3" xfId="1766"/>
    <cellStyle name="RowTitles1-Detail 2 2 3 3 2_age théoriq, nbe d'années Eur" xfId="1767"/>
    <cellStyle name="RowTitles1-Detail 2 2 3 3 3" xfId="1768"/>
    <cellStyle name="RowTitles1-Detail 2 2 3 3_age théoriq, nbe d'années Eur" xfId="1769"/>
    <cellStyle name="RowTitles1-Detail 2 2 3 4" xfId="1770"/>
    <cellStyle name="RowTitles1-Detail 2 2 3 4 2" xfId="1771"/>
    <cellStyle name="RowTitles1-Detail 2 2 3 4 2 2" xfId="1772"/>
    <cellStyle name="RowTitles1-Detail 2 2 3 4 2 2 2" xfId="1773"/>
    <cellStyle name="RowTitles1-Detail 2 2 3 4 2 3" xfId="1774"/>
    <cellStyle name="RowTitles1-Detail 2 2 3 4 2_age théoriq, nbe d'années Eur" xfId="1775"/>
    <cellStyle name="RowTitles1-Detail 2 2 3 4 3" xfId="1776"/>
    <cellStyle name="RowTitles1-Detail 2 2 3 4_age théoriq, nbe d'années Eur" xfId="1777"/>
    <cellStyle name="RowTitles1-Detail 2 2 3 5" xfId="1778"/>
    <cellStyle name="RowTitles1-Detail 2 2 3 5 2" xfId="1779"/>
    <cellStyle name="RowTitles1-Detail 2 2 3 5 2 2" xfId="1780"/>
    <cellStyle name="RowTitles1-Detail 2 2 3 5 3" xfId="1781"/>
    <cellStyle name="RowTitles1-Detail 2 2 3 5_age théoriq, nbe d'années Eur" xfId="1782"/>
    <cellStyle name="RowTitles1-Detail 2 2 3 6" xfId="1783"/>
    <cellStyle name="RowTitles1-Detail 2 2 3_age théoriq, nbe d'années Eur" xfId="1784"/>
    <cellStyle name="RowTitles1-Detail 2 2 4" xfId="1785"/>
    <cellStyle name="RowTitles1-Detail 2 2 4 2" xfId="1786"/>
    <cellStyle name="RowTitles1-Detail 2 2 4 2 2" xfId="1787"/>
    <cellStyle name="RowTitles1-Detail 2 2 4 2 2 2" xfId="1788"/>
    <cellStyle name="RowTitles1-Detail 2 2 4 2 3" xfId="1789"/>
    <cellStyle name="RowTitles1-Detail 2 2 4 2_age théoriq, nbe d'années Eur" xfId="1790"/>
    <cellStyle name="RowTitles1-Detail 2 2 4 3" xfId="1791"/>
    <cellStyle name="RowTitles1-Detail 2 2 4_age théoriq, nbe d'années Eur" xfId="1792"/>
    <cellStyle name="RowTitles1-Detail 2 2 5" xfId="1793"/>
    <cellStyle name="RowTitles1-Detail 2 2 5 2" xfId="1794"/>
    <cellStyle name="RowTitles1-Detail 2 2 5 2 2" xfId="1795"/>
    <cellStyle name="RowTitles1-Detail 2 2 5 2 2 2" xfId="1796"/>
    <cellStyle name="RowTitles1-Detail 2 2 5 2 3" xfId="1797"/>
    <cellStyle name="RowTitles1-Detail 2 2 5 2_age théoriq, nbe d'années Eur" xfId="1798"/>
    <cellStyle name="RowTitles1-Detail 2 2 5 3" xfId="1799"/>
    <cellStyle name="RowTitles1-Detail 2 2 5_age théoriq, nbe d'années Eur" xfId="1800"/>
    <cellStyle name="RowTitles1-Detail 2 2 6" xfId="1801"/>
    <cellStyle name="RowTitles1-Detail 2 2 6 2" xfId="1802"/>
    <cellStyle name="RowTitles1-Detail 2 2 6 2 2" xfId="1803"/>
    <cellStyle name="RowTitles1-Detail 2 2 6 2 2 2" xfId="1804"/>
    <cellStyle name="RowTitles1-Detail 2 2 6 2 3" xfId="1805"/>
    <cellStyle name="RowTitles1-Detail 2 2 6 2_age théoriq, nbe d'années Eur" xfId="1806"/>
    <cellStyle name="RowTitles1-Detail 2 2 6 3" xfId="1807"/>
    <cellStyle name="RowTitles1-Detail 2 2 6_age théoriq, nbe d'années Eur" xfId="1808"/>
    <cellStyle name="RowTitles1-Detail 2 2 7" xfId="1809"/>
    <cellStyle name="RowTitles1-Detail 2 2 7 2" xfId="1810"/>
    <cellStyle name="RowTitles1-Detail 2 2 7 2 2" xfId="1811"/>
    <cellStyle name="RowTitles1-Detail 2 2 7 3" xfId="1812"/>
    <cellStyle name="RowTitles1-Detail 2 2 7_age théoriq, nbe d'années Eur" xfId="1813"/>
    <cellStyle name="RowTitles1-Detail 2 2 8" xfId="1814"/>
    <cellStyle name="RowTitles1-Detail 2 2_age théoriq, nbe d'années Eur" xfId="1815"/>
    <cellStyle name="RowTitles1-Detail 2 3" xfId="1816"/>
    <cellStyle name="RowTitles1-Detail 2 3 2" xfId="1817"/>
    <cellStyle name="RowTitles1-Detail 2 3 2 2" xfId="1818"/>
    <cellStyle name="RowTitles1-Detail 2 3 2 2 2" xfId="1819"/>
    <cellStyle name="RowTitles1-Detail 2 3 2 2 2 2" xfId="1820"/>
    <cellStyle name="RowTitles1-Detail 2 3 2 2 2 2 2" xfId="1821"/>
    <cellStyle name="RowTitles1-Detail 2 3 2 2 2 2 2 2" xfId="1822"/>
    <cellStyle name="RowTitles1-Detail 2 3 2 2 2 2 3" xfId="1823"/>
    <cellStyle name="RowTitles1-Detail 2 3 2 2 2 2_age théoriq, nbe d'années Eur" xfId="1824"/>
    <cellStyle name="RowTitles1-Detail 2 3 2 2 2 3" xfId="1825"/>
    <cellStyle name="RowTitles1-Detail 2 3 2 2 2_age théoriq, nbe d'années Eur" xfId="1826"/>
    <cellStyle name="RowTitles1-Detail 2 3 2 2 3" xfId="1827"/>
    <cellStyle name="RowTitles1-Detail 2 3 2 2 3 2" xfId="1828"/>
    <cellStyle name="RowTitles1-Detail 2 3 2 2 3 2 2" xfId="1829"/>
    <cellStyle name="RowTitles1-Detail 2 3 2 2 3 2 2 2" xfId="1830"/>
    <cellStyle name="RowTitles1-Detail 2 3 2 2 3 2 3" xfId="1831"/>
    <cellStyle name="RowTitles1-Detail 2 3 2 2 3 2_age théoriq, nbe d'années Eur" xfId="1832"/>
    <cellStyle name="RowTitles1-Detail 2 3 2 2 3 3" xfId="1833"/>
    <cellStyle name="RowTitles1-Detail 2 3 2 2 3_age théoriq, nbe d'années Eur" xfId="1834"/>
    <cellStyle name="RowTitles1-Detail 2 3 2 2 4" xfId="1835"/>
    <cellStyle name="RowTitles1-Detail 2 3 2 2 4 2" xfId="1836"/>
    <cellStyle name="RowTitles1-Detail 2 3 2 2 4 2 2" xfId="1837"/>
    <cellStyle name="RowTitles1-Detail 2 3 2 2 4 2 2 2" xfId="1838"/>
    <cellStyle name="RowTitles1-Detail 2 3 2 2 4 2 3" xfId="1839"/>
    <cellStyle name="RowTitles1-Detail 2 3 2 2 4 2_age théoriq, nbe d'années Eur" xfId="1840"/>
    <cellStyle name="RowTitles1-Detail 2 3 2 2 4 3" xfId="1841"/>
    <cellStyle name="RowTitles1-Detail 2 3 2 2 4_age théoriq, nbe d'années Eur" xfId="1842"/>
    <cellStyle name="RowTitles1-Detail 2 3 2 2 5" xfId="1843"/>
    <cellStyle name="RowTitles1-Detail 2 3 2 2 5 2" xfId="1844"/>
    <cellStyle name="RowTitles1-Detail 2 3 2 2 5 2 2" xfId="1845"/>
    <cellStyle name="RowTitles1-Detail 2 3 2 2 5 3" xfId="1846"/>
    <cellStyle name="RowTitles1-Detail 2 3 2 2 5_age théoriq, nbe d'années Eur" xfId="1847"/>
    <cellStyle name="RowTitles1-Detail 2 3 2 2 6" xfId="1848"/>
    <cellStyle name="RowTitles1-Detail 2 3 2 2_age théoriq, nbe d'années Eur" xfId="1849"/>
    <cellStyle name="RowTitles1-Detail 2 3 2 3" xfId="1850"/>
    <cellStyle name="RowTitles1-Detail 2 3 2 3 2" xfId="1851"/>
    <cellStyle name="RowTitles1-Detail 2 3 2 3 2 2" xfId="1852"/>
    <cellStyle name="RowTitles1-Detail 2 3 2 3 2 2 2" xfId="1853"/>
    <cellStyle name="RowTitles1-Detail 2 3 2 3 2 3" xfId="1854"/>
    <cellStyle name="RowTitles1-Detail 2 3 2 3 2_age théoriq, nbe d'années Eur" xfId="1855"/>
    <cellStyle name="RowTitles1-Detail 2 3 2 3 3" xfId="1856"/>
    <cellStyle name="RowTitles1-Detail 2 3 2 3_age théoriq, nbe d'années Eur" xfId="1857"/>
    <cellStyle name="RowTitles1-Detail 2 3 2 4" xfId="1858"/>
    <cellStyle name="RowTitles1-Detail 2 3 2 4 2" xfId="1859"/>
    <cellStyle name="RowTitles1-Detail 2 3 2 4 2 2" xfId="1860"/>
    <cellStyle name="RowTitles1-Detail 2 3 2 4 2 2 2" xfId="1861"/>
    <cellStyle name="RowTitles1-Detail 2 3 2 4 2 3" xfId="1862"/>
    <cellStyle name="RowTitles1-Detail 2 3 2 4 2_age théoriq, nbe d'années Eur" xfId="1863"/>
    <cellStyle name="RowTitles1-Detail 2 3 2 4 3" xfId="1864"/>
    <cellStyle name="RowTitles1-Detail 2 3 2 4_age théoriq, nbe d'années Eur" xfId="1865"/>
    <cellStyle name="RowTitles1-Detail 2 3 2 5" xfId="1866"/>
    <cellStyle name="RowTitles1-Detail 2 3 2 5 2" xfId="1867"/>
    <cellStyle name="RowTitles1-Detail 2 3 2 5 2 2" xfId="1868"/>
    <cellStyle name="RowTitles1-Detail 2 3 2 5 2 2 2" xfId="1869"/>
    <cellStyle name="RowTitles1-Detail 2 3 2 5 2 3" xfId="1870"/>
    <cellStyle name="RowTitles1-Detail 2 3 2 5 2_age théoriq, nbe d'années Eur" xfId="1871"/>
    <cellStyle name="RowTitles1-Detail 2 3 2 5 3" xfId="1872"/>
    <cellStyle name="RowTitles1-Detail 2 3 2 5_age théoriq, nbe d'années Eur" xfId="1873"/>
    <cellStyle name="RowTitles1-Detail 2 3 2 6" xfId="1874"/>
    <cellStyle name="RowTitles1-Detail 2 3 2 6 2" xfId="1875"/>
    <cellStyle name="RowTitles1-Detail 2 3 2 6 2 2" xfId="1876"/>
    <cellStyle name="RowTitles1-Detail 2 3 2 6 3" xfId="1877"/>
    <cellStyle name="RowTitles1-Detail 2 3 2 6_age théoriq, nbe d'années Eur" xfId="1878"/>
    <cellStyle name="RowTitles1-Detail 2 3 2 7" xfId="1879"/>
    <cellStyle name="RowTitles1-Detail 2 3 2_age théoriq, nbe d'années Eur" xfId="1880"/>
    <cellStyle name="RowTitles1-Detail 2 3 3" xfId="1881"/>
    <cellStyle name="RowTitles1-Detail 2 3 3 2" xfId="1882"/>
    <cellStyle name="RowTitles1-Detail 2 3 3 2 2" xfId="1883"/>
    <cellStyle name="RowTitles1-Detail 2 3 3 2 2 2" xfId="1884"/>
    <cellStyle name="RowTitles1-Detail 2 3 3 2 2 2 2" xfId="1885"/>
    <cellStyle name="RowTitles1-Detail 2 3 3 2 2 3" xfId="1886"/>
    <cellStyle name="RowTitles1-Detail 2 3 3 2 2_age théoriq, nbe d'années Eur" xfId="1887"/>
    <cellStyle name="RowTitles1-Detail 2 3 3 2 3" xfId="1888"/>
    <cellStyle name="RowTitles1-Detail 2 3 3 2_age théoriq, nbe d'années Eur" xfId="1889"/>
    <cellStyle name="RowTitles1-Detail 2 3 3 3" xfId="1890"/>
    <cellStyle name="RowTitles1-Detail 2 3 3 3 2" xfId="1891"/>
    <cellStyle name="RowTitles1-Detail 2 3 3 3 2 2" xfId="1892"/>
    <cellStyle name="RowTitles1-Detail 2 3 3 3 2 2 2" xfId="1893"/>
    <cellStyle name="RowTitles1-Detail 2 3 3 3 2 3" xfId="1894"/>
    <cellStyle name="RowTitles1-Detail 2 3 3 3 2_age théoriq, nbe d'années Eur" xfId="1895"/>
    <cellStyle name="RowTitles1-Detail 2 3 3 3 3" xfId="1896"/>
    <cellStyle name="RowTitles1-Detail 2 3 3 3_age théoriq, nbe d'années Eur" xfId="1897"/>
    <cellStyle name="RowTitles1-Detail 2 3 3 4" xfId="1898"/>
    <cellStyle name="RowTitles1-Detail 2 3 3 4 2" xfId="1899"/>
    <cellStyle name="RowTitles1-Detail 2 3 3 4 2 2" xfId="1900"/>
    <cellStyle name="RowTitles1-Detail 2 3 3 4 2 2 2" xfId="1901"/>
    <cellStyle name="RowTitles1-Detail 2 3 3 4 2 3" xfId="1902"/>
    <cellStyle name="RowTitles1-Detail 2 3 3 4 2_age théoriq, nbe d'années Eur" xfId="1903"/>
    <cellStyle name="RowTitles1-Detail 2 3 3 4 3" xfId="1904"/>
    <cellStyle name="RowTitles1-Detail 2 3 3 4_age théoriq, nbe d'années Eur" xfId="1905"/>
    <cellStyle name="RowTitles1-Detail 2 3 3 5" xfId="1906"/>
    <cellStyle name="RowTitles1-Detail 2 3 3 5 2" xfId="1907"/>
    <cellStyle name="RowTitles1-Detail 2 3 3 5 2 2" xfId="1908"/>
    <cellStyle name="RowTitles1-Detail 2 3 3 5 3" xfId="1909"/>
    <cellStyle name="RowTitles1-Detail 2 3 3 5_age théoriq, nbe d'années Eur" xfId="1910"/>
    <cellStyle name="RowTitles1-Detail 2 3 3 6" xfId="1911"/>
    <cellStyle name="RowTitles1-Detail 2 3 3_age théoriq, nbe d'années Eur" xfId="1912"/>
    <cellStyle name="RowTitles1-Detail 2 3 4" xfId="1913"/>
    <cellStyle name="RowTitles1-Detail 2 3 4 2" xfId="1914"/>
    <cellStyle name="RowTitles1-Detail 2 3 4 2 2" xfId="1915"/>
    <cellStyle name="RowTitles1-Detail 2 3 4 2 2 2" xfId="1916"/>
    <cellStyle name="RowTitles1-Detail 2 3 4 2 3" xfId="1917"/>
    <cellStyle name="RowTitles1-Detail 2 3 4 2_age théoriq, nbe d'années Eur" xfId="1918"/>
    <cellStyle name="RowTitles1-Detail 2 3 4 3" xfId="1919"/>
    <cellStyle name="RowTitles1-Detail 2 3 4_age théoriq, nbe d'années Eur" xfId="1920"/>
    <cellStyle name="RowTitles1-Detail 2 3 5" xfId="1921"/>
    <cellStyle name="RowTitles1-Detail 2 3 5 2" xfId="1922"/>
    <cellStyle name="RowTitles1-Detail 2 3 5 2 2" xfId="1923"/>
    <cellStyle name="RowTitles1-Detail 2 3 5 2 2 2" xfId="1924"/>
    <cellStyle name="RowTitles1-Detail 2 3 5 2 3" xfId="1925"/>
    <cellStyle name="RowTitles1-Detail 2 3 5 2_age théoriq, nbe d'années Eur" xfId="1926"/>
    <cellStyle name="RowTitles1-Detail 2 3 5 3" xfId="1927"/>
    <cellStyle name="RowTitles1-Detail 2 3 5_age théoriq, nbe d'années Eur" xfId="1928"/>
    <cellStyle name="RowTitles1-Detail 2 3 6" xfId="1929"/>
    <cellStyle name="RowTitles1-Detail 2 3 6 2" xfId="1930"/>
    <cellStyle name="RowTitles1-Detail 2 3 6 2 2" xfId="1931"/>
    <cellStyle name="RowTitles1-Detail 2 3 6 2 2 2" xfId="1932"/>
    <cellStyle name="RowTitles1-Detail 2 3 6 2 3" xfId="1933"/>
    <cellStyle name="RowTitles1-Detail 2 3 6 2_age théoriq, nbe d'années Eur" xfId="1934"/>
    <cellStyle name="RowTitles1-Detail 2 3 6 3" xfId="1935"/>
    <cellStyle name="RowTitles1-Detail 2 3 6_age théoriq, nbe d'années Eur" xfId="1936"/>
    <cellStyle name="RowTitles1-Detail 2 3 7" xfId="1937"/>
    <cellStyle name="RowTitles1-Detail 2 3 7 2" xfId="1938"/>
    <cellStyle name="RowTitles1-Detail 2 3 7 2 2" xfId="1939"/>
    <cellStyle name="RowTitles1-Detail 2 3 7 3" xfId="1940"/>
    <cellStyle name="RowTitles1-Detail 2 3 7_age théoriq, nbe d'années Eur" xfId="1941"/>
    <cellStyle name="RowTitles1-Detail 2 3 8" xfId="1942"/>
    <cellStyle name="RowTitles1-Detail 2 3_age théoriq, nbe d'années Eur" xfId="1943"/>
    <cellStyle name="RowTitles1-Detail 2 4" xfId="1944"/>
    <cellStyle name="RowTitles1-Detail 2 4 2" xfId="1945"/>
    <cellStyle name="RowTitles1-Detail 2 4 2 2" xfId="1946"/>
    <cellStyle name="RowTitles1-Detail 2 4 2 2 2" xfId="1947"/>
    <cellStyle name="RowTitles1-Detail 2 4 2 2 2 2" xfId="1948"/>
    <cellStyle name="RowTitles1-Detail 2 4 2 2 3" xfId="1949"/>
    <cellStyle name="RowTitles1-Detail 2 4 2 2_age théoriq, nbe d'années Eur" xfId="1950"/>
    <cellStyle name="RowTitles1-Detail 2 4 2 3" xfId="1951"/>
    <cellStyle name="RowTitles1-Detail 2 4 2_age théoriq, nbe d'années Eur" xfId="1952"/>
    <cellStyle name="RowTitles1-Detail 2 4 3" xfId="1953"/>
    <cellStyle name="RowTitles1-Detail 2 4 3 2" xfId="1954"/>
    <cellStyle name="RowTitles1-Detail 2 4 3 2 2" xfId="1955"/>
    <cellStyle name="RowTitles1-Detail 2 4 3 2 2 2" xfId="1956"/>
    <cellStyle name="RowTitles1-Detail 2 4 3 2 3" xfId="1957"/>
    <cellStyle name="RowTitles1-Detail 2 4 3 2_age théoriq, nbe d'années Eur" xfId="1958"/>
    <cellStyle name="RowTitles1-Detail 2 4 3 3" xfId="1959"/>
    <cellStyle name="RowTitles1-Detail 2 4 3_age théoriq, nbe d'années Eur" xfId="1960"/>
    <cellStyle name="RowTitles1-Detail 2 4 4" xfId="1961"/>
    <cellStyle name="RowTitles1-Detail 2 4 4 2" xfId="1962"/>
    <cellStyle name="RowTitles1-Detail 2 4 4 2 2" xfId="1963"/>
    <cellStyle name="RowTitles1-Detail 2 4 4 2 2 2" xfId="1964"/>
    <cellStyle name="RowTitles1-Detail 2 4 4 2 3" xfId="1965"/>
    <cellStyle name="RowTitles1-Detail 2 4 4 2_age théoriq, nbe d'années Eur" xfId="1966"/>
    <cellStyle name="RowTitles1-Detail 2 4 4 3" xfId="1967"/>
    <cellStyle name="RowTitles1-Detail 2 4 4_age théoriq, nbe d'années Eur" xfId="1968"/>
    <cellStyle name="RowTitles1-Detail 2 4 5" xfId="1969"/>
    <cellStyle name="RowTitles1-Detail 2 4 5 2" xfId="1970"/>
    <cellStyle name="RowTitles1-Detail 2 4 5 2 2" xfId="1971"/>
    <cellStyle name="RowTitles1-Detail 2 4 5 3" xfId="1972"/>
    <cellStyle name="RowTitles1-Detail 2 4 5_age théoriq, nbe d'années Eur" xfId="1973"/>
    <cellStyle name="RowTitles1-Detail 2 4 6" xfId="1974"/>
    <cellStyle name="RowTitles1-Detail 2 4_age théoriq, nbe d'années Eur" xfId="1975"/>
    <cellStyle name="RowTitles1-Detail 2 5" xfId="1976"/>
    <cellStyle name="RowTitles1-Detail 2 5 2" xfId="1977"/>
    <cellStyle name="RowTitles1-Detail 2 5 2 2" xfId="1978"/>
    <cellStyle name="RowTitles1-Detail 2 5 2 2 2" xfId="1979"/>
    <cellStyle name="RowTitles1-Detail 2 5 2 3" xfId="1980"/>
    <cellStyle name="RowTitles1-Detail 2 5 2_age théoriq, nbe d'années Eur" xfId="1981"/>
    <cellStyle name="RowTitles1-Detail 2 5 3" xfId="1982"/>
    <cellStyle name="RowTitles1-Detail 2 5_age théoriq, nbe d'années Eur" xfId="1983"/>
    <cellStyle name="RowTitles1-Detail 2 6" xfId="1984"/>
    <cellStyle name="RowTitles1-Detail 2 6 2" xfId="1985"/>
    <cellStyle name="RowTitles1-Detail 2 6 2 2" xfId="1986"/>
    <cellStyle name="RowTitles1-Detail 2 6 2 2 2" xfId="1987"/>
    <cellStyle name="RowTitles1-Detail 2 6 2 3" xfId="1988"/>
    <cellStyle name="RowTitles1-Detail 2 6 2_age théoriq, nbe d'années Eur" xfId="1989"/>
    <cellStyle name="RowTitles1-Detail 2 6 3" xfId="1990"/>
    <cellStyle name="RowTitles1-Detail 2 6_age théoriq, nbe d'années Eur" xfId="1991"/>
    <cellStyle name="RowTitles1-Detail 2 7" xfId="1992"/>
    <cellStyle name="RowTitles1-Detail 2 7 2" xfId="1993"/>
    <cellStyle name="RowTitles1-Detail 2 7 2 2" xfId="1994"/>
    <cellStyle name="RowTitles1-Detail 2 7 2 2 2" xfId="1995"/>
    <cellStyle name="RowTitles1-Detail 2 7 2 3" xfId="1996"/>
    <cellStyle name="RowTitles1-Detail 2 7 2_age théoriq, nbe d'années Eur" xfId="1997"/>
    <cellStyle name="RowTitles1-Detail 2 7 3" xfId="1998"/>
    <cellStyle name="RowTitles1-Detail 2 7_age théoriq, nbe d'années Eur" xfId="1999"/>
    <cellStyle name="RowTitles1-Detail 2 8" xfId="2000"/>
    <cellStyle name="RowTitles1-Detail 2 8 2" xfId="2001"/>
    <cellStyle name="RowTitles1-Detail 2 8 2 2" xfId="2002"/>
    <cellStyle name="RowTitles1-Detail 2 8 3" xfId="2003"/>
    <cellStyle name="RowTitles1-Detail 2 8_age théoriq, nbe d'années Eur" xfId="2004"/>
    <cellStyle name="RowTitles1-Detail 2 9" xfId="2005"/>
    <cellStyle name="RowTitles1-Detail 2_age théoriq, nbe d'années Eur" xfId="2006"/>
    <cellStyle name="RowTitles1-Detail 3" xfId="2007"/>
    <cellStyle name="RowTitles1-Detail 3 2" xfId="2008"/>
    <cellStyle name="RowTitles1-Detail 3 2 2" xfId="2009"/>
    <cellStyle name="RowTitles1-Detail 3 2 2 2" xfId="2010"/>
    <cellStyle name="RowTitles1-Detail 3 2 2 2 2" xfId="2011"/>
    <cellStyle name="RowTitles1-Detail 3 2 2 2 2 2" xfId="2012"/>
    <cellStyle name="RowTitles1-Detail 3 2 2 2 2 2 2" xfId="2013"/>
    <cellStyle name="RowTitles1-Detail 3 2 2 2 2 3" xfId="2014"/>
    <cellStyle name="RowTitles1-Detail 3 2 2 2 2_age théoriq, nbe d'années Eur" xfId="2015"/>
    <cellStyle name="RowTitles1-Detail 3 2 2 2 3" xfId="2016"/>
    <cellStyle name="RowTitles1-Detail 3 2 2 2_age théoriq, nbe d'années Eur" xfId="2017"/>
    <cellStyle name="RowTitles1-Detail 3 2 2 3" xfId="2018"/>
    <cellStyle name="RowTitles1-Detail 3 2 2 3 2" xfId="2019"/>
    <cellStyle name="RowTitles1-Detail 3 2 2 3 2 2" xfId="2020"/>
    <cellStyle name="RowTitles1-Detail 3 2 2 3 2 2 2" xfId="2021"/>
    <cellStyle name="RowTitles1-Detail 3 2 2 3 2 3" xfId="2022"/>
    <cellStyle name="RowTitles1-Detail 3 2 2 3 2_age théoriq, nbe d'années Eur" xfId="2023"/>
    <cellStyle name="RowTitles1-Detail 3 2 2 3 3" xfId="2024"/>
    <cellStyle name="RowTitles1-Detail 3 2 2 3_age théoriq, nbe d'années Eur" xfId="2025"/>
    <cellStyle name="RowTitles1-Detail 3 2 2 4" xfId="2026"/>
    <cellStyle name="RowTitles1-Detail 3 2 2 4 2" xfId="2027"/>
    <cellStyle name="RowTitles1-Detail 3 2 2 4 2 2" xfId="2028"/>
    <cellStyle name="RowTitles1-Detail 3 2 2 4 2 2 2" xfId="2029"/>
    <cellStyle name="RowTitles1-Detail 3 2 2 4 2 3" xfId="2030"/>
    <cellStyle name="RowTitles1-Detail 3 2 2 4 2_age théoriq, nbe d'années Eur" xfId="2031"/>
    <cellStyle name="RowTitles1-Detail 3 2 2 4 3" xfId="2032"/>
    <cellStyle name="RowTitles1-Detail 3 2 2 4_age théoriq, nbe d'années Eur" xfId="2033"/>
    <cellStyle name="RowTitles1-Detail 3 2 2 5" xfId="2034"/>
    <cellStyle name="RowTitles1-Detail 3 2 2 5 2" xfId="2035"/>
    <cellStyle name="RowTitles1-Detail 3 2 2 5 2 2" xfId="2036"/>
    <cellStyle name="RowTitles1-Detail 3 2 2 5 3" xfId="2037"/>
    <cellStyle name="RowTitles1-Detail 3 2 2 5_age théoriq, nbe d'années Eur" xfId="2038"/>
    <cellStyle name="RowTitles1-Detail 3 2 2 6" xfId="2039"/>
    <cellStyle name="RowTitles1-Detail 3 2 2_age théoriq, nbe d'années Eur" xfId="2040"/>
    <cellStyle name="RowTitles1-Detail 3 2 3" xfId="2041"/>
    <cellStyle name="RowTitles1-Detail 3 2 3 2" xfId="2042"/>
    <cellStyle name="RowTitles1-Detail 3 2 3 2 2" xfId="2043"/>
    <cellStyle name="RowTitles1-Detail 3 2 3 2 2 2" xfId="2044"/>
    <cellStyle name="RowTitles1-Detail 3 2 3 2 3" xfId="2045"/>
    <cellStyle name="RowTitles1-Detail 3 2 3 2_age théoriq, nbe d'années Eur" xfId="2046"/>
    <cellStyle name="RowTitles1-Detail 3 2 3 3" xfId="2047"/>
    <cellStyle name="RowTitles1-Detail 3 2 3_age théoriq, nbe d'années Eur" xfId="2048"/>
    <cellStyle name="RowTitles1-Detail 3 2 4" xfId="2049"/>
    <cellStyle name="RowTitles1-Detail 3 2 4 2" xfId="2050"/>
    <cellStyle name="RowTitles1-Detail 3 2 4 2 2" xfId="2051"/>
    <cellStyle name="RowTitles1-Detail 3 2 4 2 2 2" xfId="2052"/>
    <cellStyle name="RowTitles1-Detail 3 2 4 2 3" xfId="2053"/>
    <cellStyle name="RowTitles1-Detail 3 2 4 2_age théoriq, nbe d'années Eur" xfId="2054"/>
    <cellStyle name="RowTitles1-Detail 3 2 4 3" xfId="2055"/>
    <cellStyle name="RowTitles1-Detail 3 2 4_age théoriq, nbe d'années Eur" xfId="2056"/>
    <cellStyle name="RowTitles1-Detail 3 2 5" xfId="2057"/>
    <cellStyle name="RowTitles1-Detail 3 2 5 2" xfId="2058"/>
    <cellStyle name="RowTitles1-Detail 3 2 5 2 2" xfId="2059"/>
    <cellStyle name="RowTitles1-Detail 3 2 5 2 2 2" xfId="2060"/>
    <cellStyle name="RowTitles1-Detail 3 2 5 2 3" xfId="2061"/>
    <cellStyle name="RowTitles1-Detail 3 2 5 2_age théoriq, nbe d'années Eur" xfId="2062"/>
    <cellStyle name="RowTitles1-Detail 3 2 5 3" xfId="2063"/>
    <cellStyle name="RowTitles1-Detail 3 2 5_age théoriq, nbe d'années Eur" xfId="2064"/>
    <cellStyle name="RowTitles1-Detail 3 2 6" xfId="2065"/>
    <cellStyle name="RowTitles1-Detail 3 2 6 2" xfId="2066"/>
    <cellStyle name="RowTitles1-Detail 3 2 6 2 2" xfId="2067"/>
    <cellStyle name="RowTitles1-Detail 3 2 6 3" xfId="2068"/>
    <cellStyle name="RowTitles1-Detail 3 2 6_age théoriq, nbe d'années Eur" xfId="2069"/>
    <cellStyle name="RowTitles1-Detail 3 2 7" xfId="2070"/>
    <cellStyle name="RowTitles1-Detail 3 2_age théoriq, nbe d'années Eur" xfId="2071"/>
    <cellStyle name="RowTitles1-Detail 3 3" xfId="2072"/>
    <cellStyle name="RowTitles1-Detail 3 3 2" xfId="2073"/>
    <cellStyle name="RowTitles1-Detail 3 3 2 2" xfId="2074"/>
    <cellStyle name="RowTitles1-Detail 3 3 2 2 2" xfId="2075"/>
    <cellStyle name="RowTitles1-Detail 3 3 2 2 2 2" xfId="2076"/>
    <cellStyle name="RowTitles1-Detail 3 3 2 2 3" xfId="2077"/>
    <cellStyle name="RowTitles1-Detail 3 3 2 2_age théoriq, nbe d'années Eur" xfId="2078"/>
    <cellStyle name="RowTitles1-Detail 3 3 2 3" xfId="2079"/>
    <cellStyle name="RowTitles1-Detail 3 3 2_age théoriq, nbe d'années Eur" xfId="2080"/>
    <cellStyle name="RowTitles1-Detail 3 3 3" xfId="2081"/>
    <cellStyle name="RowTitles1-Detail 3 3 3 2" xfId="2082"/>
    <cellStyle name="RowTitles1-Detail 3 3 3 2 2" xfId="2083"/>
    <cellStyle name="RowTitles1-Detail 3 3 3 2 2 2" xfId="2084"/>
    <cellStyle name="RowTitles1-Detail 3 3 3 2 3" xfId="2085"/>
    <cellStyle name="RowTitles1-Detail 3 3 3 2_age théoriq, nbe d'années Eur" xfId="2086"/>
    <cellStyle name="RowTitles1-Detail 3 3 3 3" xfId="2087"/>
    <cellStyle name="RowTitles1-Detail 3 3 3_age théoriq, nbe d'années Eur" xfId="2088"/>
    <cellStyle name="RowTitles1-Detail 3 3 4" xfId="2089"/>
    <cellStyle name="RowTitles1-Detail 3 3 4 2" xfId="2090"/>
    <cellStyle name="RowTitles1-Detail 3 3 4 2 2" xfId="2091"/>
    <cellStyle name="RowTitles1-Detail 3 3 4 2 2 2" xfId="2092"/>
    <cellStyle name="RowTitles1-Detail 3 3 4 2 3" xfId="2093"/>
    <cellStyle name="RowTitles1-Detail 3 3 4 2_age théoriq, nbe d'années Eur" xfId="2094"/>
    <cellStyle name="RowTitles1-Detail 3 3 4 3" xfId="2095"/>
    <cellStyle name="RowTitles1-Detail 3 3 4_age théoriq, nbe d'années Eur" xfId="2096"/>
    <cellStyle name="RowTitles1-Detail 3 3 5" xfId="2097"/>
    <cellStyle name="RowTitles1-Detail 3 3 5 2" xfId="2098"/>
    <cellStyle name="RowTitles1-Detail 3 3 5 2 2" xfId="2099"/>
    <cellStyle name="RowTitles1-Detail 3 3 5 3" xfId="2100"/>
    <cellStyle name="RowTitles1-Detail 3 3 5_age théoriq, nbe d'années Eur" xfId="2101"/>
    <cellStyle name="RowTitles1-Detail 3 3 6" xfId="2102"/>
    <cellStyle name="RowTitles1-Detail 3 3_age théoriq, nbe d'années Eur" xfId="2103"/>
    <cellStyle name="RowTitles1-Detail 3 4" xfId="2104"/>
    <cellStyle name="RowTitles1-Detail 3 4 2" xfId="2105"/>
    <cellStyle name="RowTitles1-Detail 3 4 2 2" xfId="2106"/>
    <cellStyle name="RowTitles1-Detail 3 4 2 2 2" xfId="2107"/>
    <cellStyle name="RowTitles1-Detail 3 4 2 3" xfId="2108"/>
    <cellStyle name="RowTitles1-Detail 3 4 2_age théoriq, nbe d'années Eur" xfId="2109"/>
    <cellStyle name="RowTitles1-Detail 3 4 3" xfId="2110"/>
    <cellStyle name="RowTitles1-Detail 3 4_age théoriq, nbe d'années Eur" xfId="2111"/>
    <cellStyle name="RowTitles1-Detail 3 5" xfId="2112"/>
    <cellStyle name="RowTitles1-Detail 3 5 2" xfId="2113"/>
    <cellStyle name="RowTitles1-Detail 3 5 2 2" xfId="2114"/>
    <cellStyle name="RowTitles1-Detail 3 5 2 2 2" xfId="2115"/>
    <cellStyle name="RowTitles1-Detail 3 5 2 3" xfId="2116"/>
    <cellStyle name="RowTitles1-Detail 3 5 2_age théoriq, nbe d'années Eur" xfId="2117"/>
    <cellStyle name="RowTitles1-Detail 3 5 3" xfId="2118"/>
    <cellStyle name="RowTitles1-Detail 3 5_age théoriq, nbe d'années Eur" xfId="2119"/>
    <cellStyle name="RowTitles1-Detail 3 6" xfId="2120"/>
    <cellStyle name="RowTitles1-Detail 3 6 2" xfId="2121"/>
    <cellStyle name="RowTitles1-Detail 3 6 2 2" xfId="2122"/>
    <cellStyle name="RowTitles1-Detail 3 6 2 2 2" xfId="2123"/>
    <cellStyle name="RowTitles1-Detail 3 6 2 3" xfId="2124"/>
    <cellStyle name="RowTitles1-Detail 3 6 2_age théoriq, nbe d'années Eur" xfId="2125"/>
    <cellStyle name="RowTitles1-Detail 3 6 3" xfId="2126"/>
    <cellStyle name="RowTitles1-Detail 3 6_age théoriq, nbe d'années Eur" xfId="2127"/>
    <cellStyle name="RowTitles1-Detail 3 7" xfId="2128"/>
    <cellStyle name="RowTitles1-Detail 3 7 2" xfId="2129"/>
    <cellStyle name="RowTitles1-Detail 3 7 2 2" xfId="2130"/>
    <cellStyle name="RowTitles1-Detail 3 7 3" xfId="2131"/>
    <cellStyle name="RowTitles1-Detail 3 7_age théoriq, nbe d'années Eur" xfId="2132"/>
    <cellStyle name="RowTitles1-Detail 3 8" xfId="2133"/>
    <cellStyle name="RowTitles1-Detail 3_age théoriq, nbe d'années Eur" xfId="2134"/>
    <cellStyle name="RowTitles1-Detail 4" xfId="2135"/>
    <cellStyle name="RowTitles1-Detail 4 2" xfId="2136"/>
    <cellStyle name="RowTitles1-Detail 4 2 2" xfId="2137"/>
    <cellStyle name="RowTitles1-Detail 4 2 2 2" xfId="2138"/>
    <cellStyle name="RowTitles1-Detail 4 2 2 2 2" xfId="2139"/>
    <cellStyle name="RowTitles1-Detail 4 2 2 2 2 2" xfId="2140"/>
    <cellStyle name="RowTitles1-Detail 4 2 2 2 2 2 2" xfId="2141"/>
    <cellStyle name="RowTitles1-Detail 4 2 2 2 2 3" xfId="2142"/>
    <cellStyle name="RowTitles1-Detail 4 2 2 2 2_age théoriq, nbe d'années Eur" xfId="2143"/>
    <cellStyle name="RowTitles1-Detail 4 2 2 2 3" xfId="2144"/>
    <cellStyle name="RowTitles1-Detail 4 2 2 2_age théoriq, nbe d'années Eur" xfId="2145"/>
    <cellStyle name="RowTitles1-Detail 4 2 2 3" xfId="2146"/>
    <cellStyle name="RowTitles1-Detail 4 2 2 3 2" xfId="2147"/>
    <cellStyle name="RowTitles1-Detail 4 2 2 3 2 2" xfId="2148"/>
    <cellStyle name="RowTitles1-Detail 4 2 2 3 2 2 2" xfId="2149"/>
    <cellStyle name="RowTitles1-Detail 4 2 2 3 2 3" xfId="2150"/>
    <cellStyle name="RowTitles1-Detail 4 2 2 3 2_age théoriq, nbe d'années Eur" xfId="2151"/>
    <cellStyle name="RowTitles1-Detail 4 2 2 3 3" xfId="2152"/>
    <cellStyle name="RowTitles1-Detail 4 2 2 3_age théoriq, nbe d'années Eur" xfId="2153"/>
    <cellStyle name="RowTitles1-Detail 4 2 2 4" xfId="2154"/>
    <cellStyle name="RowTitles1-Detail 4 2 2 4 2" xfId="2155"/>
    <cellStyle name="RowTitles1-Detail 4 2 2 4 2 2" xfId="2156"/>
    <cellStyle name="RowTitles1-Detail 4 2 2 4 2 2 2" xfId="2157"/>
    <cellStyle name="RowTitles1-Detail 4 2 2 4 2 3" xfId="2158"/>
    <cellStyle name="RowTitles1-Detail 4 2 2 4 2_age théoriq, nbe d'années Eur" xfId="2159"/>
    <cellStyle name="RowTitles1-Detail 4 2 2 4 3" xfId="2160"/>
    <cellStyle name="RowTitles1-Detail 4 2 2 4_age théoriq, nbe d'années Eur" xfId="2161"/>
    <cellStyle name="RowTitles1-Detail 4 2 2 5" xfId="2162"/>
    <cellStyle name="RowTitles1-Detail 4 2 2 5 2" xfId="2163"/>
    <cellStyle name="RowTitles1-Detail 4 2 2 5 2 2" xfId="2164"/>
    <cellStyle name="RowTitles1-Detail 4 2 2 5 3" xfId="2165"/>
    <cellStyle name="RowTitles1-Detail 4 2 2 5_age théoriq, nbe d'années Eur" xfId="2166"/>
    <cellStyle name="RowTitles1-Detail 4 2 2 6" xfId="2167"/>
    <cellStyle name="RowTitles1-Detail 4 2 2_age théoriq, nbe d'années Eur" xfId="2168"/>
    <cellStyle name="RowTitles1-Detail 4 2 3" xfId="2169"/>
    <cellStyle name="RowTitles1-Detail 4 2 3 2" xfId="2170"/>
    <cellStyle name="RowTitles1-Detail 4 2 3 2 2" xfId="2171"/>
    <cellStyle name="RowTitles1-Detail 4 2 3 2 2 2" xfId="2172"/>
    <cellStyle name="RowTitles1-Detail 4 2 3 2 3" xfId="2173"/>
    <cellStyle name="RowTitles1-Detail 4 2 3 2_age théoriq, nbe d'années Eur" xfId="2174"/>
    <cellStyle name="RowTitles1-Detail 4 2 3 3" xfId="2175"/>
    <cellStyle name="RowTitles1-Detail 4 2 3_age théoriq, nbe d'années Eur" xfId="2176"/>
    <cellStyle name="RowTitles1-Detail 4 2 4" xfId="2177"/>
    <cellStyle name="RowTitles1-Detail 4 2 4 2" xfId="2178"/>
    <cellStyle name="RowTitles1-Detail 4 2 4 2 2" xfId="2179"/>
    <cellStyle name="RowTitles1-Detail 4 2 4 2 2 2" xfId="2180"/>
    <cellStyle name="RowTitles1-Detail 4 2 4 2 3" xfId="2181"/>
    <cellStyle name="RowTitles1-Detail 4 2 4 2_age théoriq, nbe d'années Eur" xfId="2182"/>
    <cellStyle name="RowTitles1-Detail 4 2 4 3" xfId="2183"/>
    <cellStyle name="RowTitles1-Detail 4 2 4_age théoriq, nbe d'années Eur" xfId="2184"/>
    <cellStyle name="RowTitles1-Detail 4 2 5" xfId="2185"/>
    <cellStyle name="RowTitles1-Detail 4 2 5 2" xfId="2186"/>
    <cellStyle name="RowTitles1-Detail 4 2 5 2 2" xfId="2187"/>
    <cellStyle name="RowTitles1-Detail 4 2 5 2 2 2" xfId="2188"/>
    <cellStyle name="RowTitles1-Detail 4 2 5 2 3" xfId="2189"/>
    <cellStyle name="RowTitles1-Detail 4 2 5 2_age théoriq, nbe d'années Eur" xfId="2190"/>
    <cellStyle name="RowTitles1-Detail 4 2 5 3" xfId="2191"/>
    <cellStyle name="RowTitles1-Detail 4 2 5_age théoriq, nbe d'années Eur" xfId="2192"/>
    <cellStyle name="RowTitles1-Detail 4 2 6" xfId="2193"/>
    <cellStyle name="RowTitles1-Detail 4 2 6 2" xfId="2194"/>
    <cellStyle name="RowTitles1-Detail 4 2 6 2 2" xfId="2195"/>
    <cellStyle name="RowTitles1-Detail 4 2 6 3" xfId="2196"/>
    <cellStyle name="RowTitles1-Detail 4 2 6_age théoriq, nbe d'années Eur" xfId="2197"/>
    <cellStyle name="RowTitles1-Detail 4 2 7" xfId="2198"/>
    <cellStyle name="RowTitles1-Detail 4 2_age théoriq, nbe d'années Eur" xfId="2199"/>
    <cellStyle name="RowTitles1-Detail 4 3" xfId="2200"/>
    <cellStyle name="RowTitles1-Detail 4 3 2" xfId="2201"/>
    <cellStyle name="RowTitles1-Detail 4 3 2 2" xfId="2202"/>
    <cellStyle name="RowTitles1-Detail 4 3 2 2 2" xfId="2203"/>
    <cellStyle name="RowTitles1-Detail 4 3 2 2 2 2" xfId="2204"/>
    <cellStyle name="RowTitles1-Detail 4 3 2 2 3" xfId="2205"/>
    <cellStyle name="RowTitles1-Detail 4 3 2 2_age théoriq, nbe d'années Eur" xfId="2206"/>
    <cellStyle name="RowTitles1-Detail 4 3 2 3" xfId="2207"/>
    <cellStyle name="RowTitles1-Detail 4 3 2_age théoriq, nbe d'années Eur" xfId="2208"/>
    <cellStyle name="RowTitles1-Detail 4 3 3" xfId="2209"/>
    <cellStyle name="RowTitles1-Detail 4 3 3 2" xfId="2210"/>
    <cellStyle name="RowTitles1-Detail 4 3 3 2 2" xfId="2211"/>
    <cellStyle name="RowTitles1-Detail 4 3 3 2 2 2" xfId="2212"/>
    <cellStyle name="RowTitles1-Detail 4 3 3 2 3" xfId="2213"/>
    <cellStyle name="RowTitles1-Detail 4 3 3 2_age théoriq, nbe d'années Eur" xfId="2214"/>
    <cellStyle name="RowTitles1-Detail 4 3 3 3" xfId="2215"/>
    <cellStyle name="RowTitles1-Detail 4 3 3_age théoriq, nbe d'années Eur" xfId="2216"/>
    <cellStyle name="RowTitles1-Detail 4 3 4" xfId="2217"/>
    <cellStyle name="RowTitles1-Detail 4 3 4 2" xfId="2218"/>
    <cellStyle name="RowTitles1-Detail 4 3 4 2 2" xfId="2219"/>
    <cellStyle name="RowTitles1-Detail 4 3 4 2 2 2" xfId="2220"/>
    <cellStyle name="RowTitles1-Detail 4 3 4 2 3" xfId="2221"/>
    <cellStyle name="RowTitles1-Detail 4 3 4 2_age théoriq, nbe d'années Eur" xfId="2222"/>
    <cellStyle name="RowTitles1-Detail 4 3 4 3" xfId="2223"/>
    <cellStyle name="RowTitles1-Detail 4 3 4_age théoriq, nbe d'années Eur" xfId="2224"/>
    <cellStyle name="RowTitles1-Detail 4 3 5" xfId="2225"/>
    <cellStyle name="RowTitles1-Detail 4 3 5 2" xfId="2226"/>
    <cellStyle name="RowTitles1-Detail 4 3 5 2 2" xfId="2227"/>
    <cellStyle name="RowTitles1-Detail 4 3 5 3" xfId="2228"/>
    <cellStyle name="RowTitles1-Detail 4 3 5_age théoriq, nbe d'années Eur" xfId="2229"/>
    <cellStyle name="RowTitles1-Detail 4 3 6" xfId="2230"/>
    <cellStyle name="RowTitles1-Detail 4 3_age théoriq, nbe d'années Eur" xfId="2231"/>
    <cellStyle name="RowTitles1-Detail 4 4" xfId="2232"/>
    <cellStyle name="RowTitles1-Detail 4 4 2" xfId="2233"/>
    <cellStyle name="RowTitles1-Detail 4 4 2 2" xfId="2234"/>
    <cellStyle name="RowTitles1-Detail 4 4 2 2 2" xfId="2235"/>
    <cellStyle name="RowTitles1-Detail 4 4 2 3" xfId="2236"/>
    <cellStyle name="RowTitles1-Detail 4 4 2_age théoriq, nbe d'années Eur" xfId="2237"/>
    <cellStyle name="RowTitles1-Detail 4 4 3" xfId="2238"/>
    <cellStyle name="RowTitles1-Detail 4 4_age théoriq, nbe d'années Eur" xfId="2239"/>
    <cellStyle name="RowTitles1-Detail 4 5" xfId="2240"/>
    <cellStyle name="RowTitles1-Detail 4 5 2" xfId="2241"/>
    <cellStyle name="RowTitles1-Detail 4 5 2 2" xfId="2242"/>
    <cellStyle name="RowTitles1-Detail 4 5 2 2 2" xfId="2243"/>
    <cellStyle name="RowTitles1-Detail 4 5 2 3" xfId="2244"/>
    <cellStyle name="RowTitles1-Detail 4 5 2_age théoriq, nbe d'années Eur" xfId="2245"/>
    <cellStyle name="RowTitles1-Detail 4 5 3" xfId="2246"/>
    <cellStyle name="RowTitles1-Detail 4 5_age théoriq, nbe d'années Eur" xfId="2247"/>
    <cellStyle name="RowTitles1-Detail 4 6" xfId="2248"/>
    <cellStyle name="RowTitles1-Detail 4 6 2" xfId="2249"/>
    <cellStyle name="RowTitles1-Detail 4 6 2 2" xfId="2250"/>
    <cellStyle name="RowTitles1-Detail 4 6 2 2 2" xfId="2251"/>
    <cellStyle name="RowTitles1-Detail 4 6 2 3" xfId="2252"/>
    <cellStyle name="RowTitles1-Detail 4 6 2_age théoriq, nbe d'années Eur" xfId="2253"/>
    <cellStyle name="RowTitles1-Detail 4 6 3" xfId="2254"/>
    <cellStyle name="RowTitles1-Detail 4 6_age théoriq, nbe d'années Eur" xfId="2255"/>
    <cellStyle name="RowTitles1-Detail 4 7" xfId="2256"/>
    <cellStyle name="RowTitles1-Detail 4 7 2" xfId="2257"/>
    <cellStyle name="RowTitles1-Detail 4 7 2 2" xfId="2258"/>
    <cellStyle name="RowTitles1-Detail 4 7 3" xfId="2259"/>
    <cellStyle name="RowTitles1-Detail 4 7_age théoriq, nbe d'années Eur" xfId="2260"/>
    <cellStyle name="RowTitles1-Detail 4 8" xfId="2261"/>
    <cellStyle name="RowTitles1-Detail 4_age théoriq, nbe d'années Eur" xfId="2262"/>
    <cellStyle name="RowTitles1-Detail 5" xfId="2263"/>
    <cellStyle name="RowTitles1-Detail 5 2" xfId="2264"/>
    <cellStyle name="RowTitles1-Detail 5 2 2" xfId="2265"/>
    <cellStyle name="RowTitles1-Detail 5 2 2 2" xfId="2266"/>
    <cellStyle name="RowTitles1-Detail 5 2 3" xfId="2267"/>
    <cellStyle name="RowTitles1-Detail 5 2_age théoriq, nbe d'années Eur" xfId="2268"/>
    <cellStyle name="RowTitles1-Detail 5 3" xfId="2269"/>
    <cellStyle name="RowTitles1-Detail 5_age théoriq, nbe d'années Eur" xfId="2270"/>
    <cellStyle name="RowTitles1-Detail 6" xfId="2271"/>
    <cellStyle name="RowTitles1-Detail 6 2" xfId="2272"/>
    <cellStyle name="RowTitles1-Detail 6 2 2" xfId="2273"/>
    <cellStyle name="RowTitles1-Detail 6 2 2 2" xfId="2274"/>
    <cellStyle name="RowTitles1-Detail 6 2 3" xfId="2275"/>
    <cellStyle name="RowTitles1-Detail 6 2_age théoriq, nbe d'années Eur" xfId="2276"/>
    <cellStyle name="RowTitles1-Detail 6 3" xfId="2277"/>
    <cellStyle name="RowTitles1-Detail 6_age théoriq, nbe d'années Eur" xfId="2278"/>
    <cellStyle name="RowTitles1-Detail 7" xfId="2279"/>
    <cellStyle name="RowTitles1-Detail 7 2" xfId="2280"/>
    <cellStyle name="RowTitles1-Detail 7 2 2" xfId="2281"/>
    <cellStyle name="RowTitles1-Detail 7 2 2 2" xfId="2282"/>
    <cellStyle name="RowTitles1-Detail 7 2 3" xfId="2283"/>
    <cellStyle name="RowTitles1-Detail 7 2_age théoriq, nbe d'années Eur" xfId="2284"/>
    <cellStyle name="RowTitles1-Detail 7 3" xfId="2285"/>
    <cellStyle name="RowTitles1-Detail 7_age théoriq, nbe d'années Eur" xfId="2286"/>
    <cellStyle name="RowTitles1-Detail 8" xfId="2287"/>
    <cellStyle name="RowTitles1-Detail 8 2" xfId="2288"/>
    <cellStyle name="RowTitles1-Detail 8 2 2" xfId="2289"/>
    <cellStyle name="RowTitles1-Detail 8 3" xfId="2290"/>
    <cellStyle name="RowTitles1-Detail 8_age théoriq, nbe d'années Eur" xfId="2291"/>
    <cellStyle name="RowTitles1-Detail 9" xfId="2292"/>
    <cellStyle name="RowTitles1-Detail 9 2" xfId="2293"/>
    <cellStyle name="RowTitles1-Detail_age théoriq, nbe d'années Eur" xfId="2294"/>
    <cellStyle name="RowTitles-Col2" xfId="2295"/>
    <cellStyle name="RowTitles-Col2 2" xfId="2296"/>
    <cellStyle name="RowTitles-Col2 2 2" xfId="2297"/>
    <cellStyle name="RowTitles-Col2 2 2 2" xfId="2298"/>
    <cellStyle name="RowTitles-Col2 2 2 2 2" xfId="2299"/>
    <cellStyle name="RowTitles-Col2 2 2 2 2 2" xfId="2300"/>
    <cellStyle name="RowTitles-Col2 2 2 2 2 2 2" xfId="2301"/>
    <cellStyle name="RowTitles-Col2 2 2 2 2 2 2 2" xfId="2302"/>
    <cellStyle name="RowTitles-Col2 2 2 2 2 2 3" xfId="2303"/>
    <cellStyle name="RowTitles-Col2 2 2 2 2 2_age théoriq, nbe d'années Eur" xfId="2304"/>
    <cellStyle name="RowTitles-Col2 2 2 2 2 3" xfId="2305"/>
    <cellStyle name="RowTitles-Col2 2 2 2 2_age théoriq, nbe d'années Eur" xfId="2306"/>
    <cellStyle name="RowTitles-Col2 2 2 2 3" xfId="2307"/>
    <cellStyle name="RowTitles-Col2 2 2 2 3 2" xfId="2308"/>
    <cellStyle name="RowTitles-Col2 2 2 2 3 2 2" xfId="2309"/>
    <cellStyle name="RowTitles-Col2 2 2 2 3 2 2 2" xfId="2310"/>
    <cellStyle name="RowTitles-Col2 2 2 2 3 2 3" xfId="2311"/>
    <cellStyle name="RowTitles-Col2 2 2 2 3 2_age théoriq, nbe d'années Eur" xfId="2312"/>
    <cellStyle name="RowTitles-Col2 2 2 2 3 3" xfId="2313"/>
    <cellStyle name="RowTitles-Col2 2 2 2 3_age théoriq, nbe d'années Eur" xfId="2314"/>
    <cellStyle name="RowTitles-Col2 2 2 2 4" xfId="2315"/>
    <cellStyle name="RowTitles-Col2 2 2 2 4 2" xfId="2316"/>
    <cellStyle name="RowTitles-Col2 2 2 2 4 2 2" xfId="2317"/>
    <cellStyle name="RowTitles-Col2 2 2 2 4 2 2 2" xfId="2318"/>
    <cellStyle name="RowTitles-Col2 2 2 2 4 2 3" xfId="2319"/>
    <cellStyle name="RowTitles-Col2 2 2 2 4 2_age théoriq, nbe d'années Eur" xfId="2320"/>
    <cellStyle name="RowTitles-Col2 2 2 2 4 3" xfId="2321"/>
    <cellStyle name="RowTitles-Col2 2 2 2 4_age théoriq, nbe d'années Eur" xfId="2322"/>
    <cellStyle name="RowTitles-Col2 2 2 2 5" xfId="2323"/>
    <cellStyle name="RowTitles-Col2 2 2 2 5 2" xfId="2324"/>
    <cellStyle name="RowTitles-Col2 2 2 2 5 2 2" xfId="2325"/>
    <cellStyle name="RowTitles-Col2 2 2 2 5 3" xfId="2326"/>
    <cellStyle name="RowTitles-Col2 2 2 2 5_age théoriq, nbe d'années Eur" xfId="2327"/>
    <cellStyle name="RowTitles-Col2 2 2 2 6" xfId="2328"/>
    <cellStyle name="RowTitles-Col2 2 2 2_age théoriq, nbe d'années Eur" xfId="2329"/>
    <cellStyle name="RowTitles-Col2 2 2 3" xfId="2330"/>
    <cellStyle name="RowTitles-Col2 2 2 3 2" xfId="2331"/>
    <cellStyle name="RowTitles-Col2 2 2 3 2 2" xfId="2332"/>
    <cellStyle name="RowTitles-Col2 2 2 3 2 2 2" xfId="2333"/>
    <cellStyle name="RowTitles-Col2 2 2 3 2 3" xfId="2334"/>
    <cellStyle name="RowTitles-Col2 2 2 3 2_age théoriq, nbe d'années Eur" xfId="2335"/>
    <cellStyle name="RowTitles-Col2 2 2 3 3" xfId="2336"/>
    <cellStyle name="RowTitles-Col2 2 2 3_age théoriq, nbe d'années Eur" xfId="2337"/>
    <cellStyle name="RowTitles-Col2 2 2 4" xfId="2338"/>
    <cellStyle name="RowTitles-Col2 2 2 4 2" xfId="2339"/>
    <cellStyle name="RowTitles-Col2 2 2 4 2 2" xfId="2340"/>
    <cellStyle name="RowTitles-Col2 2 2 4 2 2 2" xfId="2341"/>
    <cellStyle name="RowTitles-Col2 2 2 4 2 3" xfId="2342"/>
    <cellStyle name="RowTitles-Col2 2 2 4 2_age théoriq, nbe d'années Eur" xfId="2343"/>
    <cellStyle name="RowTitles-Col2 2 2 4 3" xfId="2344"/>
    <cellStyle name="RowTitles-Col2 2 2 4_age théoriq, nbe d'années Eur" xfId="2345"/>
    <cellStyle name="RowTitles-Col2 2 2 5" xfId="2346"/>
    <cellStyle name="RowTitles-Col2 2 2 5 2" xfId="2347"/>
    <cellStyle name="RowTitles-Col2 2 2 5 2 2" xfId="2348"/>
    <cellStyle name="RowTitles-Col2 2 2 5 2 2 2" xfId="2349"/>
    <cellStyle name="RowTitles-Col2 2 2 5 2 3" xfId="2350"/>
    <cellStyle name="RowTitles-Col2 2 2 5 2_age théoriq, nbe d'années Eur" xfId="2351"/>
    <cellStyle name="RowTitles-Col2 2 2 5 3" xfId="2352"/>
    <cellStyle name="RowTitles-Col2 2 2 5_age théoriq, nbe d'années Eur" xfId="2353"/>
    <cellStyle name="RowTitles-Col2 2 2 6" xfId="2354"/>
    <cellStyle name="RowTitles-Col2 2 2 6 2" xfId="2355"/>
    <cellStyle name="RowTitles-Col2 2 2 6 2 2" xfId="2356"/>
    <cellStyle name="RowTitles-Col2 2 2 6 3" xfId="2357"/>
    <cellStyle name="RowTitles-Col2 2 2 6_age théoriq, nbe d'années Eur" xfId="2358"/>
    <cellStyle name="RowTitles-Col2 2 2 7" xfId="2359"/>
    <cellStyle name="RowTitles-Col2 2 2_age théoriq, nbe d'années Eur" xfId="2360"/>
    <cellStyle name="RowTitles-Col2 2 3" xfId="2361"/>
    <cellStyle name="RowTitles-Col2 2 3 2" xfId="2362"/>
    <cellStyle name="RowTitles-Col2 2 3 2 2" xfId="2363"/>
    <cellStyle name="RowTitles-Col2 2 3 2 2 2" xfId="2364"/>
    <cellStyle name="RowTitles-Col2 2 3 2 2 2 2" xfId="2365"/>
    <cellStyle name="RowTitles-Col2 2 3 2 2 3" xfId="2366"/>
    <cellStyle name="RowTitles-Col2 2 3 2 2_age théoriq, nbe d'années Eur" xfId="2367"/>
    <cellStyle name="RowTitles-Col2 2 3 2 3" xfId="2368"/>
    <cellStyle name="RowTitles-Col2 2 3 2_age théoriq, nbe d'années Eur" xfId="2369"/>
    <cellStyle name="RowTitles-Col2 2 3 3" xfId="2370"/>
    <cellStyle name="RowTitles-Col2 2 3 3 2" xfId="2371"/>
    <cellStyle name="RowTitles-Col2 2 3 3 2 2" xfId="2372"/>
    <cellStyle name="RowTitles-Col2 2 3 3 2 2 2" xfId="2373"/>
    <cellStyle name="RowTitles-Col2 2 3 3 2 3" xfId="2374"/>
    <cellStyle name="RowTitles-Col2 2 3 3 2_age théoriq, nbe d'années Eur" xfId="2375"/>
    <cellStyle name="RowTitles-Col2 2 3 3 3" xfId="2376"/>
    <cellStyle name="RowTitles-Col2 2 3 3_age théoriq, nbe d'années Eur" xfId="2377"/>
    <cellStyle name="RowTitles-Col2 2 3 4" xfId="2378"/>
    <cellStyle name="RowTitles-Col2 2 3 4 2" xfId="2379"/>
    <cellStyle name="RowTitles-Col2 2 3 4 2 2" xfId="2380"/>
    <cellStyle name="RowTitles-Col2 2 3 4 2 2 2" xfId="2381"/>
    <cellStyle name="RowTitles-Col2 2 3 4 2 3" xfId="2382"/>
    <cellStyle name="RowTitles-Col2 2 3 4 2_age théoriq, nbe d'années Eur" xfId="2383"/>
    <cellStyle name="RowTitles-Col2 2 3 4 3" xfId="2384"/>
    <cellStyle name="RowTitles-Col2 2 3 4_age théoriq, nbe d'années Eur" xfId="2385"/>
    <cellStyle name="RowTitles-Col2 2 3 5" xfId="2386"/>
    <cellStyle name="RowTitles-Col2 2 3 5 2" xfId="2387"/>
    <cellStyle name="RowTitles-Col2 2 3 5 2 2" xfId="2388"/>
    <cellStyle name="RowTitles-Col2 2 3 5 3" xfId="2389"/>
    <cellStyle name="RowTitles-Col2 2 3 5_age théoriq, nbe d'années Eur" xfId="2390"/>
    <cellStyle name="RowTitles-Col2 2 3 6" xfId="2391"/>
    <cellStyle name="RowTitles-Col2 2 3_age théoriq, nbe d'années Eur" xfId="2392"/>
    <cellStyle name="RowTitles-Col2 2 4" xfId="2393"/>
    <cellStyle name="RowTitles-Col2 2 4 2" xfId="2394"/>
    <cellStyle name="RowTitles-Col2 2 4 2 2" xfId="2395"/>
    <cellStyle name="RowTitles-Col2 2 4 2 2 2" xfId="2396"/>
    <cellStyle name="RowTitles-Col2 2 4 2 3" xfId="2397"/>
    <cellStyle name="RowTitles-Col2 2 4 2_age théoriq, nbe d'années Eur" xfId="2398"/>
    <cellStyle name="RowTitles-Col2 2 4 3" xfId="2399"/>
    <cellStyle name="RowTitles-Col2 2 4_age théoriq, nbe d'années Eur" xfId="2400"/>
    <cellStyle name="RowTitles-Col2 2 5" xfId="2401"/>
    <cellStyle name="RowTitles-Col2 2 5 2" xfId="2402"/>
    <cellStyle name="RowTitles-Col2 2 5 2 2" xfId="2403"/>
    <cellStyle name="RowTitles-Col2 2 5 2 2 2" xfId="2404"/>
    <cellStyle name="RowTitles-Col2 2 5 2 3" xfId="2405"/>
    <cellStyle name="RowTitles-Col2 2 5 2_age théoriq, nbe d'années Eur" xfId="2406"/>
    <cellStyle name="RowTitles-Col2 2 5 3" xfId="2407"/>
    <cellStyle name="RowTitles-Col2 2 5_age théoriq, nbe d'années Eur" xfId="2408"/>
    <cellStyle name="RowTitles-Col2 2 6" xfId="2409"/>
    <cellStyle name="RowTitles-Col2 2 6 2" xfId="2410"/>
    <cellStyle name="RowTitles-Col2 2 6 2 2" xfId="2411"/>
    <cellStyle name="RowTitles-Col2 2 6 2 2 2" xfId="2412"/>
    <cellStyle name="RowTitles-Col2 2 6 2 3" xfId="2413"/>
    <cellStyle name="RowTitles-Col2 2 6 2_age théoriq, nbe d'années Eur" xfId="2414"/>
    <cellStyle name="RowTitles-Col2 2 6 3" xfId="2415"/>
    <cellStyle name="RowTitles-Col2 2 6_age théoriq, nbe d'années Eur" xfId="2416"/>
    <cellStyle name="RowTitles-Col2 2 7" xfId="2417"/>
    <cellStyle name="RowTitles-Col2 2 7 2" xfId="2418"/>
    <cellStyle name="RowTitles-Col2 2 7 2 2" xfId="2419"/>
    <cellStyle name="RowTitles-Col2 2 7 3" xfId="2420"/>
    <cellStyle name="RowTitles-Col2 2 7_age théoriq, nbe d'années Eur" xfId="2421"/>
    <cellStyle name="RowTitles-Col2 2 8" xfId="2422"/>
    <cellStyle name="RowTitles-Col2 2_age théoriq, nbe d'années Eur" xfId="2423"/>
    <cellStyle name="RowTitles-Col2 3" xfId="2424"/>
    <cellStyle name="RowTitles-Col2 3 2" xfId="2425"/>
    <cellStyle name="RowTitles-Col2 3 2 2" xfId="2426"/>
    <cellStyle name="RowTitles-Col2 3 2 2 2" xfId="2427"/>
    <cellStyle name="RowTitles-Col2 3 2 2 2 2" xfId="2428"/>
    <cellStyle name="RowTitles-Col2 3 2 2 3" xfId="2429"/>
    <cellStyle name="RowTitles-Col2 3 2 2_age théoriq, nbe d'années Eur" xfId="2430"/>
    <cellStyle name="RowTitles-Col2 3 2 3" xfId="2431"/>
    <cellStyle name="RowTitles-Col2 3 2_age théoriq, nbe d'années Eur" xfId="2432"/>
    <cellStyle name="RowTitles-Col2 3 3" xfId="2433"/>
    <cellStyle name="RowTitles-Col2 3 3 2" xfId="2434"/>
    <cellStyle name="RowTitles-Col2 3 3 2 2" xfId="2435"/>
    <cellStyle name="RowTitles-Col2 3 3 2 2 2" xfId="2436"/>
    <cellStyle name="RowTitles-Col2 3 3 2 3" xfId="2437"/>
    <cellStyle name="RowTitles-Col2 3 3 2_age théoriq, nbe d'années Eur" xfId="2438"/>
    <cellStyle name="RowTitles-Col2 3 3 3" xfId="2439"/>
    <cellStyle name="RowTitles-Col2 3 3_age théoriq, nbe d'années Eur" xfId="2440"/>
    <cellStyle name="RowTitles-Col2 3 4" xfId="2441"/>
    <cellStyle name="RowTitles-Col2 3 4 2" xfId="2442"/>
    <cellStyle name="RowTitles-Col2 3 4 2 2" xfId="2443"/>
    <cellStyle name="RowTitles-Col2 3 4 2 2 2" xfId="2444"/>
    <cellStyle name="RowTitles-Col2 3 4 2 3" xfId="2445"/>
    <cellStyle name="RowTitles-Col2 3 4 2_age théoriq, nbe d'années Eur" xfId="2446"/>
    <cellStyle name="RowTitles-Col2 3 4 3" xfId="2447"/>
    <cellStyle name="RowTitles-Col2 3 4_age théoriq, nbe d'années Eur" xfId="2448"/>
    <cellStyle name="RowTitles-Col2 3 5" xfId="2449"/>
    <cellStyle name="RowTitles-Col2 3 5 2" xfId="2450"/>
    <cellStyle name="RowTitles-Col2 3 5 2 2" xfId="2451"/>
    <cellStyle name="RowTitles-Col2 3 5 3" xfId="2452"/>
    <cellStyle name="RowTitles-Col2 3 5_age théoriq, nbe d'années Eur" xfId="2453"/>
    <cellStyle name="RowTitles-Col2 3 6" xfId="2454"/>
    <cellStyle name="RowTitles-Col2 3_age théoriq, nbe d'années Eur" xfId="2455"/>
    <cellStyle name="RowTitles-Col2 4" xfId="2456"/>
    <cellStyle name="RowTitles-Col2 4 2" xfId="2457"/>
    <cellStyle name="RowTitles-Col2 4 2 2" xfId="2458"/>
    <cellStyle name="RowTitles-Col2 4 2 2 2" xfId="2459"/>
    <cellStyle name="RowTitles-Col2 4 2 3" xfId="2460"/>
    <cellStyle name="RowTitles-Col2 4 2_age théoriq, nbe d'années Eur" xfId="2461"/>
    <cellStyle name="RowTitles-Col2 4 3" xfId="2462"/>
    <cellStyle name="RowTitles-Col2 4_age théoriq, nbe d'années Eur" xfId="2463"/>
    <cellStyle name="RowTitles-Col2 5" xfId="2464"/>
    <cellStyle name="RowTitles-Col2 5 2" xfId="2465"/>
    <cellStyle name="RowTitles-Col2 5 2 2" xfId="2466"/>
    <cellStyle name="RowTitles-Col2 5 2 2 2" xfId="2467"/>
    <cellStyle name="RowTitles-Col2 5 2 3" xfId="2468"/>
    <cellStyle name="RowTitles-Col2 5 2_age théoriq, nbe d'années Eur" xfId="2469"/>
    <cellStyle name="RowTitles-Col2 5 3" xfId="2470"/>
    <cellStyle name="RowTitles-Col2 5_age théoriq, nbe d'années Eur" xfId="2471"/>
    <cellStyle name="RowTitles-Col2 6" xfId="2472"/>
    <cellStyle name="RowTitles-Col2 6 2" xfId="2473"/>
    <cellStyle name="RowTitles-Col2 6 2 2" xfId="2474"/>
    <cellStyle name="RowTitles-Col2 6 2 2 2" xfId="2475"/>
    <cellStyle name="RowTitles-Col2 6 2 3" xfId="2476"/>
    <cellStyle name="RowTitles-Col2 6 2_age théoriq, nbe d'années Eur" xfId="2477"/>
    <cellStyle name="RowTitles-Col2 6 3" xfId="2478"/>
    <cellStyle name="RowTitles-Col2 6_age théoriq, nbe d'années Eur" xfId="2479"/>
    <cellStyle name="RowTitles-Col2 7" xfId="2480"/>
    <cellStyle name="RowTitles-Col2 7 2" xfId="2481"/>
    <cellStyle name="RowTitles-Col2 7 2 2" xfId="2482"/>
    <cellStyle name="RowTitles-Col2 7 3" xfId="2483"/>
    <cellStyle name="RowTitles-Col2 7_age théoriq, nbe d'années Eur" xfId="2484"/>
    <cellStyle name="RowTitles-Col2 8" xfId="2485"/>
    <cellStyle name="RowTitles-Col2 8 2" xfId="2486"/>
    <cellStyle name="RowTitles-Col2 9" xfId="2487"/>
    <cellStyle name="RowTitles-Col2_age théoriq, nbe d'années Eur" xfId="2488"/>
    <cellStyle name="RowTitles-Detail" xfId="2489"/>
    <cellStyle name="RowTitles-Detail 10" xfId="2490"/>
    <cellStyle name="RowTitles-Detail 2" xfId="2491"/>
    <cellStyle name="RowTitles-Detail 2 2" xfId="2492"/>
    <cellStyle name="RowTitles-Detail 2 2 2" xfId="2493"/>
    <cellStyle name="RowTitles-Detail 2 2 2 2" xfId="2494"/>
    <cellStyle name="RowTitles-Detail 2 2 2 2 2" xfId="2495"/>
    <cellStyle name="RowTitles-Detail 2 2 2 2 2 2" xfId="2496"/>
    <cellStyle name="RowTitles-Detail 2 2 2 2 2 2 2" xfId="2497"/>
    <cellStyle name="RowTitles-Detail 2 2 2 2 2 2 2 2" xfId="2498"/>
    <cellStyle name="RowTitles-Detail 2 2 2 2 2 2 3" xfId="2499"/>
    <cellStyle name="RowTitles-Detail 2 2 2 2 2 2_age théoriq, nbe d'années Eur" xfId="2500"/>
    <cellStyle name="RowTitles-Detail 2 2 2 2 2 3" xfId="2501"/>
    <cellStyle name="RowTitles-Detail 2 2 2 2 2_age théoriq, nbe d'années Eur" xfId="2502"/>
    <cellStyle name="RowTitles-Detail 2 2 2 2 3" xfId="2503"/>
    <cellStyle name="RowTitles-Detail 2 2 2 2 3 2" xfId="2504"/>
    <cellStyle name="RowTitles-Detail 2 2 2 2 3 2 2" xfId="2505"/>
    <cellStyle name="RowTitles-Detail 2 2 2 2 3 2 2 2" xfId="2506"/>
    <cellStyle name="RowTitles-Detail 2 2 2 2 3 2 3" xfId="2507"/>
    <cellStyle name="RowTitles-Detail 2 2 2 2 3 2_age théoriq, nbe d'années Eur" xfId="2508"/>
    <cellStyle name="RowTitles-Detail 2 2 2 2 3 3" xfId="2509"/>
    <cellStyle name="RowTitles-Detail 2 2 2 2 3_age théoriq, nbe d'années Eur" xfId="2510"/>
    <cellStyle name="RowTitles-Detail 2 2 2 2 4" xfId="2511"/>
    <cellStyle name="RowTitles-Detail 2 2 2 2 4 2" xfId="2512"/>
    <cellStyle name="RowTitles-Detail 2 2 2 2 4 2 2" xfId="2513"/>
    <cellStyle name="RowTitles-Detail 2 2 2 2 4 2 2 2" xfId="2514"/>
    <cellStyle name="RowTitles-Detail 2 2 2 2 4 2 3" xfId="2515"/>
    <cellStyle name="RowTitles-Detail 2 2 2 2 4 2_age théoriq, nbe d'années Eur" xfId="2516"/>
    <cellStyle name="RowTitles-Detail 2 2 2 2 4 3" xfId="2517"/>
    <cellStyle name="RowTitles-Detail 2 2 2 2 4_age théoriq, nbe d'années Eur" xfId="2518"/>
    <cellStyle name="RowTitles-Detail 2 2 2 2 5" xfId="2519"/>
    <cellStyle name="RowTitles-Detail 2 2 2 2 5 2" xfId="2520"/>
    <cellStyle name="RowTitles-Detail 2 2 2 2 5 2 2" xfId="2521"/>
    <cellStyle name="RowTitles-Detail 2 2 2 2 5 3" xfId="2522"/>
    <cellStyle name="RowTitles-Detail 2 2 2 2 5_age théoriq, nbe d'années Eur" xfId="2523"/>
    <cellStyle name="RowTitles-Detail 2 2 2 2 6" xfId="2524"/>
    <cellStyle name="RowTitles-Detail 2 2 2 2_age théoriq, nbe d'années Eur" xfId="2525"/>
    <cellStyle name="RowTitles-Detail 2 2 2 3" xfId="2526"/>
    <cellStyle name="RowTitles-Detail 2 2 2 3 2" xfId="2527"/>
    <cellStyle name="RowTitles-Detail 2 2 2 3 2 2" xfId="2528"/>
    <cellStyle name="RowTitles-Detail 2 2 2 3 2 2 2" xfId="2529"/>
    <cellStyle name="RowTitles-Detail 2 2 2 3 2 3" xfId="2530"/>
    <cellStyle name="RowTitles-Detail 2 2 2 3 2_age théoriq, nbe d'années Eur" xfId="2531"/>
    <cellStyle name="RowTitles-Detail 2 2 2 3 3" xfId="2532"/>
    <cellStyle name="RowTitles-Detail 2 2 2 3_age théoriq, nbe d'années Eur" xfId="2533"/>
    <cellStyle name="RowTitles-Detail 2 2 2 4" xfId="2534"/>
    <cellStyle name="RowTitles-Detail 2 2 2 4 2" xfId="2535"/>
    <cellStyle name="RowTitles-Detail 2 2 2 4 2 2" xfId="2536"/>
    <cellStyle name="RowTitles-Detail 2 2 2 4 2 2 2" xfId="2537"/>
    <cellStyle name="RowTitles-Detail 2 2 2 4 2 3" xfId="2538"/>
    <cellStyle name="RowTitles-Detail 2 2 2 4 2_age théoriq, nbe d'années Eur" xfId="2539"/>
    <cellStyle name="RowTitles-Detail 2 2 2 4 3" xfId="2540"/>
    <cellStyle name="RowTitles-Detail 2 2 2 4_age théoriq, nbe d'années Eur" xfId="2541"/>
    <cellStyle name="RowTitles-Detail 2 2 2 5" xfId="2542"/>
    <cellStyle name="RowTitles-Detail 2 2 2 5 2" xfId="2543"/>
    <cellStyle name="RowTitles-Detail 2 2 2 5 2 2" xfId="2544"/>
    <cellStyle name="RowTitles-Detail 2 2 2 5 2 2 2" xfId="2545"/>
    <cellStyle name="RowTitles-Detail 2 2 2 5 2 3" xfId="2546"/>
    <cellStyle name="RowTitles-Detail 2 2 2 5 2_age théoriq, nbe d'années Eur" xfId="2547"/>
    <cellStyle name="RowTitles-Detail 2 2 2 5 3" xfId="2548"/>
    <cellStyle name="RowTitles-Detail 2 2 2 5_age théoriq, nbe d'années Eur" xfId="2549"/>
    <cellStyle name="RowTitles-Detail 2 2 2 6" xfId="2550"/>
    <cellStyle name="RowTitles-Detail 2 2 2 6 2" xfId="2551"/>
    <cellStyle name="RowTitles-Detail 2 2 2 6 2 2" xfId="2552"/>
    <cellStyle name="RowTitles-Detail 2 2 2 6 3" xfId="2553"/>
    <cellStyle name="RowTitles-Detail 2 2 2 6_age théoriq, nbe d'années Eur" xfId="2554"/>
    <cellStyle name="RowTitles-Detail 2 2 2 7" xfId="2555"/>
    <cellStyle name="RowTitles-Detail 2 2 2_age théoriq, nbe d'années Eur" xfId="2556"/>
    <cellStyle name="RowTitles-Detail 2 2 3" xfId="2557"/>
    <cellStyle name="RowTitles-Detail 2 2 3 2" xfId="2558"/>
    <cellStyle name="RowTitles-Detail 2 2 3 2 2" xfId="2559"/>
    <cellStyle name="RowTitles-Detail 2 2 3 2 2 2" xfId="2560"/>
    <cellStyle name="RowTitles-Detail 2 2 3 2 2 2 2" xfId="2561"/>
    <cellStyle name="RowTitles-Detail 2 2 3 2 2 3" xfId="2562"/>
    <cellStyle name="RowTitles-Detail 2 2 3 2 2_age théoriq, nbe d'années Eur" xfId="2563"/>
    <cellStyle name="RowTitles-Detail 2 2 3 2 3" xfId="2564"/>
    <cellStyle name="RowTitles-Detail 2 2 3 2_age théoriq, nbe d'années Eur" xfId="2565"/>
    <cellStyle name="RowTitles-Detail 2 2 3 3" xfId="2566"/>
    <cellStyle name="RowTitles-Detail 2 2 3 3 2" xfId="2567"/>
    <cellStyle name="RowTitles-Detail 2 2 3 3 2 2" xfId="2568"/>
    <cellStyle name="RowTitles-Detail 2 2 3 3 2 2 2" xfId="2569"/>
    <cellStyle name="RowTitles-Detail 2 2 3 3 2 3" xfId="2570"/>
    <cellStyle name="RowTitles-Detail 2 2 3 3 2_age théoriq, nbe d'années Eur" xfId="2571"/>
    <cellStyle name="RowTitles-Detail 2 2 3 3 3" xfId="2572"/>
    <cellStyle name="RowTitles-Detail 2 2 3 3_age théoriq, nbe d'années Eur" xfId="2573"/>
    <cellStyle name="RowTitles-Detail 2 2 3 4" xfId="2574"/>
    <cellStyle name="RowTitles-Detail 2 2 3 4 2" xfId="2575"/>
    <cellStyle name="RowTitles-Detail 2 2 3 4 2 2" xfId="2576"/>
    <cellStyle name="RowTitles-Detail 2 2 3 4 2 2 2" xfId="2577"/>
    <cellStyle name="RowTitles-Detail 2 2 3 4 2 3" xfId="2578"/>
    <cellStyle name="RowTitles-Detail 2 2 3 4 2_age théoriq, nbe d'années Eur" xfId="2579"/>
    <cellStyle name="RowTitles-Detail 2 2 3 4 3" xfId="2580"/>
    <cellStyle name="RowTitles-Detail 2 2 3 4_age théoriq, nbe d'années Eur" xfId="2581"/>
    <cellStyle name="RowTitles-Detail 2 2 3 5" xfId="2582"/>
    <cellStyle name="RowTitles-Detail 2 2 3 5 2" xfId="2583"/>
    <cellStyle name="RowTitles-Detail 2 2 3 5 2 2" xfId="2584"/>
    <cellStyle name="RowTitles-Detail 2 2 3 5 3" xfId="2585"/>
    <cellStyle name="RowTitles-Detail 2 2 3 5_age théoriq, nbe d'années Eur" xfId="2586"/>
    <cellStyle name="RowTitles-Detail 2 2 3 6" xfId="2587"/>
    <cellStyle name="RowTitles-Detail 2 2 3_age théoriq, nbe d'années Eur" xfId="2588"/>
    <cellStyle name="RowTitles-Detail 2 2 4" xfId="2589"/>
    <cellStyle name="RowTitles-Detail 2 2 4 2" xfId="2590"/>
    <cellStyle name="RowTitles-Detail 2 2 4 2 2" xfId="2591"/>
    <cellStyle name="RowTitles-Detail 2 2 4 2 2 2" xfId="2592"/>
    <cellStyle name="RowTitles-Detail 2 2 4 2 3" xfId="2593"/>
    <cellStyle name="RowTitles-Detail 2 2 4 2_age théoriq, nbe d'années Eur" xfId="2594"/>
    <cellStyle name="RowTitles-Detail 2 2 4 3" xfId="2595"/>
    <cellStyle name="RowTitles-Detail 2 2 4_age théoriq, nbe d'années Eur" xfId="2596"/>
    <cellStyle name="RowTitles-Detail 2 2 5" xfId="2597"/>
    <cellStyle name="RowTitles-Detail 2 2 5 2" xfId="2598"/>
    <cellStyle name="RowTitles-Detail 2 2 5 2 2" xfId="2599"/>
    <cellStyle name="RowTitles-Detail 2 2 5 2 2 2" xfId="2600"/>
    <cellStyle name="RowTitles-Detail 2 2 5 2 3" xfId="2601"/>
    <cellStyle name="RowTitles-Detail 2 2 5 2_age théoriq, nbe d'années Eur" xfId="2602"/>
    <cellStyle name="RowTitles-Detail 2 2 5 3" xfId="2603"/>
    <cellStyle name="RowTitles-Detail 2 2 5_age théoriq, nbe d'années Eur" xfId="2604"/>
    <cellStyle name="RowTitles-Detail 2 2 6" xfId="2605"/>
    <cellStyle name="RowTitles-Detail 2 2 6 2" xfId="2606"/>
    <cellStyle name="RowTitles-Detail 2 2 6 2 2" xfId="2607"/>
    <cellStyle name="RowTitles-Detail 2 2 6 2 2 2" xfId="2608"/>
    <cellStyle name="RowTitles-Detail 2 2 6 2 3" xfId="2609"/>
    <cellStyle name="RowTitles-Detail 2 2 6 2_age théoriq, nbe d'années Eur" xfId="2610"/>
    <cellStyle name="RowTitles-Detail 2 2 6 3" xfId="2611"/>
    <cellStyle name="RowTitles-Detail 2 2 6_age théoriq, nbe d'années Eur" xfId="2612"/>
    <cellStyle name="RowTitles-Detail 2 2 7" xfId="2613"/>
    <cellStyle name="RowTitles-Detail 2 2 7 2" xfId="2614"/>
    <cellStyle name="RowTitles-Detail 2 2 7 2 2" xfId="2615"/>
    <cellStyle name="RowTitles-Detail 2 2 7 3" xfId="2616"/>
    <cellStyle name="RowTitles-Detail 2 2 7_age théoriq, nbe d'années Eur" xfId="2617"/>
    <cellStyle name="RowTitles-Detail 2 2 8" xfId="2618"/>
    <cellStyle name="RowTitles-Detail 2 2_age théoriq, nbe d'années Eur" xfId="2619"/>
    <cellStyle name="RowTitles-Detail 2 3" xfId="2620"/>
    <cellStyle name="RowTitles-Detail 2 3 2" xfId="2621"/>
    <cellStyle name="RowTitles-Detail 2 3 2 2" xfId="2622"/>
    <cellStyle name="RowTitles-Detail 2 3 2 2 2" xfId="2623"/>
    <cellStyle name="RowTitles-Detail 2 3 2 2 2 2" xfId="2624"/>
    <cellStyle name="RowTitles-Detail 2 3 2 2 2 2 2" xfId="2625"/>
    <cellStyle name="RowTitles-Detail 2 3 2 2 2 2 2 2" xfId="2626"/>
    <cellStyle name="RowTitles-Detail 2 3 2 2 2 2 3" xfId="2627"/>
    <cellStyle name="RowTitles-Detail 2 3 2 2 2 2_age théoriq, nbe d'années Eur" xfId="2628"/>
    <cellStyle name="RowTitles-Detail 2 3 2 2 2 3" xfId="2629"/>
    <cellStyle name="RowTitles-Detail 2 3 2 2 2_age théoriq, nbe d'années Eur" xfId="2630"/>
    <cellStyle name="RowTitles-Detail 2 3 2 2 3" xfId="2631"/>
    <cellStyle name="RowTitles-Detail 2 3 2 2 3 2" xfId="2632"/>
    <cellStyle name="RowTitles-Detail 2 3 2 2 3 2 2" xfId="2633"/>
    <cellStyle name="RowTitles-Detail 2 3 2 2 3 2 2 2" xfId="2634"/>
    <cellStyle name="RowTitles-Detail 2 3 2 2 3 2 3" xfId="2635"/>
    <cellStyle name="RowTitles-Detail 2 3 2 2 3 2_age théoriq, nbe d'années Eur" xfId="2636"/>
    <cellStyle name="RowTitles-Detail 2 3 2 2 3 3" xfId="2637"/>
    <cellStyle name="RowTitles-Detail 2 3 2 2 3_age théoriq, nbe d'années Eur" xfId="2638"/>
    <cellStyle name="RowTitles-Detail 2 3 2 2 4" xfId="2639"/>
    <cellStyle name="RowTitles-Detail 2 3 2 2 4 2" xfId="2640"/>
    <cellStyle name="RowTitles-Detail 2 3 2 2 4 2 2" xfId="2641"/>
    <cellStyle name="RowTitles-Detail 2 3 2 2 4 2 2 2" xfId="2642"/>
    <cellStyle name="RowTitles-Detail 2 3 2 2 4 2 3" xfId="2643"/>
    <cellStyle name="RowTitles-Detail 2 3 2 2 4 2_age théoriq, nbe d'années Eur" xfId="2644"/>
    <cellStyle name="RowTitles-Detail 2 3 2 2 4 3" xfId="2645"/>
    <cellStyle name="RowTitles-Detail 2 3 2 2 4_age théoriq, nbe d'années Eur" xfId="2646"/>
    <cellStyle name="RowTitles-Detail 2 3 2 2 5" xfId="2647"/>
    <cellStyle name="RowTitles-Detail 2 3 2 2 5 2" xfId="2648"/>
    <cellStyle name="RowTitles-Detail 2 3 2 2 5 2 2" xfId="2649"/>
    <cellStyle name="RowTitles-Detail 2 3 2 2 5 3" xfId="2650"/>
    <cellStyle name="RowTitles-Detail 2 3 2 2 5_age théoriq, nbe d'années Eur" xfId="2651"/>
    <cellStyle name="RowTitles-Detail 2 3 2 2 6" xfId="2652"/>
    <cellStyle name="RowTitles-Detail 2 3 2 2_age théoriq, nbe d'années Eur" xfId="2653"/>
    <cellStyle name="RowTitles-Detail 2 3 2 3" xfId="2654"/>
    <cellStyle name="RowTitles-Detail 2 3 2 3 2" xfId="2655"/>
    <cellStyle name="RowTitles-Detail 2 3 2 3 2 2" xfId="2656"/>
    <cellStyle name="RowTitles-Detail 2 3 2 3 2 2 2" xfId="2657"/>
    <cellStyle name="RowTitles-Detail 2 3 2 3 2 3" xfId="2658"/>
    <cellStyle name="RowTitles-Detail 2 3 2 3 2_age théoriq, nbe d'années Eur" xfId="2659"/>
    <cellStyle name="RowTitles-Detail 2 3 2 3 3" xfId="2660"/>
    <cellStyle name="RowTitles-Detail 2 3 2 3_age théoriq, nbe d'années Eur" xfId="2661"/>
    <cellStyle name="RowTitles-Detail 2 3 2 4" xfId="2662"/>
    <cellStyle name="RowTitles-Detail 2 3 2 4 2" xfId="2663"/>
    <cellStyle name="RowTitles-Detail 2 3 2 4 2 2" xfId="2664"/>
    <cellStyle name="RowTitles-Detail 2 3 2 4 2 2 2" xfId="2665"/>
    <cellStyle name="RowTitles-Detail 2 3 2 4 2 3" xfId="2666"/>
    <cellStyle name="RowTitles-Detail 2 3 2 4 2_age théoriq, nbe d'années Eur" xfId="2667"/>
    <cellStyle name="RowTitles-Detail 2 3 2 4 3" xfId="2668"/>
    <cellStyle name="RowTitles-Detail 2 3 2 4_age théoriq, nbe d'années Eur" xfId="2669"/>
    <cellStyle name="RowTitles-Detail 2 3 2 5" xfId="2670"/>
    <cellStyle name="RowTitles-Detail 2 3 2 5 2" xfId="2671"/>
    <cellStyle name="RowTitles-Detail 2 3 2 5 2 2" xfId="2672"/>
    <cellStyle name="RowTitles-Detail 2 3 2 5 2 2 2" xfId="2673"/>
    <cellStyle name="RowTitles-Detail 2 3 2 5 2 3" xfId="2674"/>
    <cellStyle name="RowTitles-Detail 2 3 2 5 2_age théoriq, nbe d'années Eur" xfId="2675"/>
    <cellStyle name="RowTitles-Detail 2 3 2 5 3" xfId="2676"/>
    <cellStyle name="RowTitles-Detail 2 3 2 5_age théoriq, nbe d'années Eur" xfId="2677"/>
    <cellStyle name="RowTitles-Detail 2 3 2 6" xfId="2678"/>
    <cellStyle name="RowTitles-Detail 2 3 2 6 2" xfId="2679"/>
    <cellStyle name="RowTitles-Detail 2 3 2 6 2 2" xfId="2680"/>
    <cellStyle name="RowTitles-Detail 2 3 2 6 3" xfId="2681"/>
    <cellStyle name="RowTitles-Detail 2 3 2 6_age théoriq, nbe d'années Eur" xfId="2682"/>
    <cellStyle name="RowTitles-Detail 2 3 2 7" xfId="2683"/>
    <cellStyle name="RowTitles-Detail 2 3 2_age théoriq, nbe d'années Eur" xfId="2684"/>
    <cellStyle name="RowTitles-Detail 2 3 3" xfId="2685"/>
    <cellStyle name="RowTitles-Detail 2 3 3 2" xfId="2686"/>
    <cellStyle name="RowTitles-Detail 2 3 3 2 2" xfId="2687"/>
    <cellStyle name="RowTitles-Detail 2 3 3 2 2 2" xfId="2688"/>
    <cellStyle name="RowTitles-Detail 2 3 3 2 2 2 2" xfId="2689"/>
    <cellStyle name="RowTitles-Detail 2 3 3 2 2 3" xfId="2690"/>
    <cellStyle name="RowTitles-Detail 2 3 3 2 2_age théoriq, nbe d'années Eur" xfId="2691"/>
    <cellStyle name="RowTitles-Detail 2 3 3 2 3" xfId="2692"/>
    <cellStyle name="RowTitles-Detail 2 3 3 2_age théoriq, nbe d'années Eur" xfId="2693"/>
    <cellStyle name="RowTitles-Detail 2 3 3 3" xfId="2694"/>
    <cellStyle name="RowTitles-Detail 2 3 3 3 2" xfId="2695"/>
    <cellStyle name="RowTitles-Detail 2 3 3 3 2 2" xfId="2696"/>
    <cellStyle name="RowTitles-Detail 2 3 3 3 2 2 2" xfId="2697"/>
    <cellStyle name="RowTitles-Detail 2 3 3 3 2 3" xfId="2698"/>
    <cellStyle name="RowTitles-Detail 2 3 3 3 2_age théoriq, nbe d'années Eur" xfId="2699"/>
    <cellStyle name="RowTitles-Detail 2 3 3 3 3" xfId="2700"/>
    <cellStyle name="RowTitles-Detail 2 3 3 3_age théoriq, nbe d'années Eur" xfId="2701"/>
    <cellStyle name="RowTitles-Detail 2 3 3 4" xfId="2702"/>
    <cellStyle name="RowTitles-Detail 2 3 3 4 2" xfId="2703"/>
    <cellStyle name="RowTitles-Detail 2 3 3 4 2 2" xfId="2704"/>
    <cellStyle name="RowTitles-Detail 2 3 3 4 2 2 2" xfId="2705"/>
    <cellStyle name="RowTitles-Detail 2 3 3 4 2 3" xfId="2706"/>
    <cellStyle name="RowTitles-Detail 2 3 3 4 2_age théoriq, nbe d'années Eur" xfId="2707"/>
    <cellStyle name="RowTitles-Detail 2 3 3 4 3" xfId="2708"/>
    <cellStyle name="RowTitles-Detail 2 3 3 4_age théoriq, nbe d'années Eur" xfId="2709"/>
    <cellStyle name="RowTitles-Detail 2 3 3 5" xfId="2710"/>
    <cellStyle name="RowTitles-Detail 2 3 3 5 2" xfId="2711"/>
    <cellStyle name="RowTitles-Detail 2 3 3 5 2 2" xfId="2712"/>
    <cellStyle name="RowTitles-Detail 2 3 3 5 3" xfId="2713"/>
    <cellStyle name="RowTitles-Detail 2 3 3 5_age théoriq, nbe d'années Eur" xfId="2714"/>
    <cellStyle name="RowTitles-Detail 2 3 3 6" xfId="2715"/>
    <cellStyle name="RowTitles-Detail 2 3 3_age théoriq, nbe d'années Eur" xfId="2716"/>
    <cellStyle name="RowTitles-Detail 2 3 4" xfId="2717"/>
    <cellStyle name="RowTitles-Detail 2 3 4 2" xfId="2718"/>
    <cellStyle name="RowTitles-Detail 2 3 4 2 2" xfId="2719"/>
    <cellStyle name="RowTitles-Detail 2 3 4 2 2 2" xfId="2720"/>
    <cellStyle name="RowTitles-Detail 2 3 4 2 3" xfId="2721"/>
    <cellStyle name="RowTitles-Detail 2 3 4 2_age théoriq, nbe d'années Eur" xfId="2722"/>
    <cellStyle name="RowTitles-Detail 2 3 4 3" xfId="2723"/>
    <cellStyle name="RowTitles-Detail 2 3 4_age théoriq, nbe d'années Eur" xfId="2724"/>
    <cellStyle name="RowTitles-Detail 2 3 5" xfId="2725"/>
    <cellStyle name="RowTitles-Detail 2 3 5 2" xfId="2726"/>
    <cellStyle name="RowTitles-Detail 2 3 5 2 2" xfId="2727"/>
    <cellStyle name="RowTitles-Detail 2 3 5 2 2 2" xfId="2728"/>
    <cellStyle name="RowTitles-Detail 2 3 5 2 3" xfId="2729"/>
    <cellStyle name="RowTitles-Detail 2 3 5 2_age théoriq, nbe d'années Eur" xfId="2730"/>
    <cellStyle name="RowTitles-Detail 2 3 5 3" xfId="2731"/>
    <cellStyle name="RowTitles-Detail 2 3 5_age théoriq, nbe d'années Eur" xfId="2732"/>
    <cellStyle name="RowTitles-Detail 2 3 6" xfId="2733"/>
    <cellStyle name="RowTitles-Detail 2 3 6 2" xfId="2734"/>
    <cellStyle name="RowTitles-Detail 2 3 6 2 2" xfId="2735"/>
    <cellStyle name="RowTitles-Detail 2 3 6 2 2 2" xfId="2736"/>
    <cellStyle name="RowTitles-Detail 2 3 6 2 3" xfId="2737"/>
    <cellStyle name="RowTitles-Detail 2 3 6 2_age théoriq, nbe d'années Eur" xfId="2738"/>
    <cellStyle name="RowTitles-Detail 2 3 6 3" xfId="2739"/>
    <cellStyle name="RowTitles-Detail 2 3 6_age théoriq, nbe d'années Eur" xfId="2740"/>
    <cellStyle name="RowTitles-Detail 2 3 7" xfId="2741"/>
    <cellStyle name="RowTitles-Detail 2 3 7 2" xfId="2742"/>
    <cellStyle name="RowTitles-Detail 2 3 7 2 2" xfId="2743"/>
    <cellStyle name="RowTitles-Detail 2 3 7 3" xfId="2744"/>
    <cellStyle name="RowTitles-Detail 2 3 7_age théoriq, nbe d'années Eur" xfId="2745"/>
    <cellStyle name="RowTitles-Detail 2 3 8" xfId="2746"/>
    <cellStyle name="RowTitles-Detail 2 3_age théoriq, nbe d'années Eur" xfId="2747"/>
    <cellStyle name="RowTitles-Detail 2 4" xfId="2748"/>
    <cellStyle name="RowTitles-Detail 2 4 2" xfId="2749"/>
    <cellStyle name="RowTitles-Detail 2 4 2 2" xfId="2750"/>
    <cellStyle name="RowTitles-Detail 2 4 2 2 2" xfId="2751"/>
    <cellStyle name="RowTitles-Detail 2 4 2 2 2 2" xfId="2752"/>
    <cellStyle name="RowTitles-Detail 2 4 2 2 3" xfId="2753"/>
    <cellStyle name="RowTitles-Detail 2 4 2 2_age théoriq, nbe d'années Eur" xfId="2754"/>
    <cellStyle name="RowTitles-Detail 2 4 2 3" xfId="2755"/>
    <cellStyle name="RowTitles-Detail 2 4 2_age théoriq, nbe d'années Eur" xfId="2756"/>
    <cellStyle name="RowTitles-Detail 2 4 3" xfId="2757"/>
    <cellStyle name="RowTitles-Detail 2 4 3 2" xfId="2758"/>
    <cellStyle name="RowTitles-Detail 2 4 3 2 2" xfId="2759"/>
    <cellStyle name="RowTitles-Detail 2 4 3 2 2 2" xfId="2760"/>
    <cellStyle name="RowTitles-Detail 2 4 3 2 3" xfId="2761"/>
    <cellStyle name="RowTitles-Detail 2 4 3 2_age théoriq, nbe d'années Eur" xfId="2762"/>
    <cellStyle name="RowTitles-Detail 2 4 3 3" xfId="2763"/>
    <cellStyle name="RowTitles-Detail 2 4 3_age théoriq, nbe d'années Eur" xfId="2764"/>
    <cellStyle name="RowTitles-Detail 2 4 4" xfId="2765"/>
    <cellStyle name="RowTitles-Detail 2 4 4 2" xfId="2766"/>
    <cellStyle name="RowTitles-Detail 2 4 4 2 2" xfId="2767"/>
    <cellStyle name="RowTitles-Detail 2 4 4 2 2 2" xfId="2768"/>
    <cellStyle name="RowTitles-Detail 2 4 4 2 3" xfId="2769"/>
    <cellStyle name="RowTitles-Detail 2 4 4 2_age théoriq, nbe d'années Eur" xfId="2770"/>
    <cellStyle name="RowTitles-Detail 2 4 4 3" xfId="2771"/>
    <cellStyle name="RowTitles-Detail 2 4 4_age théoriq, nbe d'années Eur" xfId="2772"/>
    <cellStyle name="RowTitles-Detail 2 4 5" xfId="2773"/>
    <cellStyle name="RowTitles-Detail 2 4 5 2" xfId="2774"/>
    <cellStyle name="RowTitles-Detail 2 4 5 2 2" xfId="2775"/>
    <cellStyle name="RowTitles-Detail 2 4 5 3" xfId="2776"/>
    <cellStyle name="RowTitles-Detail 2 4 5_age théoriq, nbe d'années Eur" xfId="2777"/>
    <cellStyle name="RowTitles-Detail 2 4 6" xfId="2778"/>
    <cellStyle name="RowTitles-Detail 2 4_age théoriq, nbe d'années Eur" xfId="2779"/>
    <cellStyle name="RowTitles-Detail 2 5" xfId="2780"/>
    <cellStyle name="RowTitles-Detail 2 5 2" xfId="2781"/>
    <cellStyle name="RowTitles-Detail 2 5 2 2" xfId="2782"/>
    <cellStyle name="RowTitles-Detail 2 5 2 2 2" xfId="2783"/>
    <cellStyle name="RowTitles-Detail 2 5 2 3" xfId="2784"/>
    <cellStyle name="RowTitles-Detail 2 5 2_age théoriq, nbe d'années Eur" xfId="2785"/>
    <cellStyle name="RowTitles-Detail 2 5 3" xfId="2786"/>
    <cellStyle name="RowTitles-Detail 2 5_age théoriq, nbe d'années Eur" xfId="2787"/>
    <cellStyle name="RowTitles-Detail 2 6" xfId="2788"/>
    <cellStyle name="RowTitles-Detail 2 6 2" xfId="2789"/>
    <cellStyle name="RowTitles-Detail 2 6 2 2" xfId="2790"/>
    <cellStyle name="RowTitles-Detail 2 6 2 2 2" xfId="2791"/>
    <cellStyle name="RowTitles-Detail 2 6 2 3" xfId="2792"/>
    <cellStyle name="RowTitles-Detail 2 6 2_age théoriq, nbe d'années Eur" xfId="2793"/>
    <cellStyle name="RowTitles-Detail 2 6 3" xfId="2794"/>
    <cellStyle name="RowTitles-Detail 2 6_age théoriq, nbe d'années Eur" xfId="2795"/>
    <cellStyle name="RowTitles-Detail 2 7" xfId="2796"/>
    <cellStyle name="RowTitles-Detail 2 7 2" xfId="2797"/>
    <cellStyle name="RowTitles-Detail 2 7 2 2" xfId="2798"/>
    <cellStyle name="RowTitles-Detail 2 7 2 2 2" xfId="2799"/>
    <cellStyle name="RowTitles-Detail 2 7 2 3" xfId="2800"/>
    <cellStyle name="RowTitles-Detail 2 7 2_age théoriq, nbe d'années Eur" xfId="2801"/>
    <cellStyle name="RowTitles-Detail 2 7 3" xfId="2802"/>
    <cellStyle name="RowTitles-Detail 2 7_age théoriq, nbe d'années Eur" xfId="2803"/>
    <cellStyle name="RowTitles-Detail 2 8" xfId="2804"/>
    <cellStyle name="RowTitles-Detail 2 8 2" xfId="2805"/>
    <cellStyle name="RowTitles-Detail 2 8 2 2" xfId="2806"/>
    <cellStyle name="RowTitles-Detail 2 8 3" xfId="2807"/>
    <cellStyle name="RowTitles-Detail 2 8_age théoriq, nbe d'années Eur" xfId="2808"/>
    <cellStyle name="RowTitles-Detail 2 9" xfId="2809"/>
    <cellStyle name="RowTitles-Detail 2_age théoriq, nbe d'années Eur" xfId="2810"/>
    <cellStyle name="RowTitles-Detail 3" xfId="2811"/>
    <cellStyle name="RowTitles-Detail 3 2" xfId="2812"/>
    <cellStyle name="RowTitles-Detail 3 2 2" xfId="2813"/>
    <cellStyle name="RowTitles-Detail 3 2 2 2" xfId="2814"/>
    <cellStyle name="RowTitles-Detail 3 2 2 2 2" xfId="2815"/>
    <cellStyle name="RowTitles-Detail 3 2 2 2 2 2" xfId="2816"/>
    <cellStyle name="RowTitles-Detail 3 2 2 2 2 2 2" xfId="2817"/>
    <cellStyle name="RowTitles-Detail 3 2 2 2 2 3" xfId="2818"/>
    <cellStyle name="RowTitles-Detail 3 2 2 2 2_age théoriq, nbe d'années Eur" xfId="2819"/>
    <cellStyle name="RowTitles-Detail 3 2 2 2 3" xfId="2820"/>
    <cellStyle name="RowTitles-Detail 3 2 2 2_age théoriq, nbe d'années Eur" xfId="2821"/>
    <cellStyle name="RowTitles-Detail 3 2 2 3" xfId="2822"/>
    <cellStyle name="RowTitles-Detail 3 2 2 3 2" xfId="2823"/>
    <cellStyle name="RowTitles-Detail 3 2 2 3 2 2" xfId="2824"/>
    <cellStyle name="RowTitles-Detail 3 2 2 3 2 2 2" xfId="2825"/>
    <cellStyle name="RowTitles-Detail 3 2 2 3 2 3" xfId="2826"/>
    <cellStyle name="RowTitles-Detail 3 2 2 3 2_age théoriq, nbe d'années Eur" xfId="2827"/>
    <cellStyle name="RowTitles-Detail 3 2 2 3 3" xfId="2828"/>
    <cellStyle name="RowTitles-Detail 3 2 2 3_age théoriq, nbe d'années Eur" xfId="2829"/>
    <cellStyle name="RowTitles-Detail 3 2 2 4" xfId="2830"/>
    <cellStyle name="RowTitles-Detail 3 2 2 4 2" xfId="2831"/>
    <cellStyle name="RowTitles-Detail 3 2 2 4 2 2" xfId="2832"/>
    <cellStyle name="RowTitles-Detail 3 2 2 4 2 2 2" xfId="2833"/>
    <cellStyle name="RowTitles-Detail 3 2 2 4 2 3" xfId="2834"/>
    <cellStyle name="RowTitles-Detail 3 2 2 4 2_age théoriq, nbe d'années Eur" xfId="2835"/>
    <cellStyle name="RowTitles-Detail 3 2 2 4 3" xfId="2836"/>
    <cellStyle name="RowTitles-Detail 3 2 2 4_age théoriq, nbe d'années Eur" xfId="2837"/>
    <cellStyle name="RowTitles-Detail 3 2 2 5" xfId="2838"/>
    <cellStyle name="RowTitles-Detail 3 2 2 5 2" xfId="2839"/>
    <cellStyle name="RowTitles-Detail 3 2 2 5 2 2" xfId="2840"/>
    <cellStyle name="RowTitles-Detail 3 2 2 5 3" xfId="2841"/>
    <cellStyle name="RowTitles-Detail 3 2 2 5_age théoriq, nbe d'années Eur" xfId="2842"/>
    <cellStyle name="RowTitles-Detail 3 2 2 6" xfId="2843"/>
    <cellStyle name="RowTitles-Detail 3 2 2_age théoriq, nbe d'années Eur" xfId="2844"/>
    <cellStyle name="RowTitles-Detail 3 2 3" xfId="2845"/>
    <cellStyle name="RowTitles-Detail 3 2 3 2" xfId="2846"/>
    <cellStyle name="RowTitles-Detail 3 2 3 2 2" xfId="2847"/>
    <cellStyle name="RowTitles-Detail 3 2 3 2 2 2" xfId="2848"/>
    <cellStyle name="RowTitles-Detail 3 2 3 2 3" xfId="2849"/>
    <cellStyle name="RowTitles-Detail 3 2 3 2_age théoriq, nbe d'années Eur" xfId="2850"/>
    <cellStyle name="RowTitles-Detail 3 2 3 3" xfId="2851"/>
    <cellStyle name="RowTitles-Detail 3 2 3_age théoriq, nbe d'années Eur" xfId="2852"/>
    <cellStyle name="RowTitles-Detail 3 2 4" xfId="2853"/>
    <cellStyle name="RowTitles-Detail 3 2 4 2" xfId="2854"/>
    <cellStyle name="RowTitles-Detail 3 2 4 2 2" xfId="2855"/>
    <cellStyle name="RowTitles-Detail 3 2 4 2 2 2" xfId="2856"/>
    <cellStyle name="RowTitles-Detail 3 2 4 2 3" xfId="2857"/>
    <cellStyle name="RowTitles-Detail 3 2 4 2_age théoriq, nbe d'années Eur" xfId="2858"/>
    <cellStyle name="RowTitles-Detail 3 2 4 3" xfId="2859"/>
    <cellStyle name="RowTitles-Detail 3 2 4_age théoriq, nbe d'années Eur" xfId="2860"/>
    <cellStyle name="RowTitles-Detail 3 2 5" xfId="2861"/>
    <cellStyle name="RowTitles-Detail 3 2 5 2" xfId="2862"/>
    <cellStyle name="RowTitles-Detail 3 2 5 2 2" xfId="2863"/>
    <cellStyle name="RowTitles-Detail 3 2 5 2 2 2" xfId="2864"/>
    <cellStyle name="RowTitles-Detail 3 2 5 2 3" xfId="2865"/>
    <cellStyle name="RowTitles-Detail 3 2 5 2_age théoriq, nbe d'années Eur" xfId="2866"/>
    <cellStyle name="RowTitles-Detail 3 2 5 3" xfId="2867"/>
    <cellStyle name="RowTitles-Detail 3 2 5_age théoriq, nbe d'années Eur" xfId="2868"/>
    <cellStyle name="RowTitles-Detail 3 2 6" xfId="2869"/>
    <cellStyle name="RowTitles-Detail 3 2 6 2" xfId="2870"/>
    <cellStyle name="RowTitles-Detail 3 2 6 2 2" xfId="2871"/>
    <cellStyle name="RowTitles-Detail 3 2 6 3" xfId="2872"/>
    <cellStyle name="RowTitles-Detail 3 2 6_age théoriq, nbe d'années Eur" xfId="2873"/>
    <cellStyle name="RowTitles-Detail 3 2 7" xfId="2874"/>
    <cellStyle name="RowTitles-Detail 3 2_age théoriq, nbe d'années Eur" xfId="2875"/>
    <cellStyle name="RowTitles-Detail 3 3" xfId="2876"/>
    <cellStyle name="RowTitles-Detail 3 3 2" xfId="2877"/>
    <cellStyle name="RowTitles-Detail 3 3 2 2" xfId="2878"/>
    <cellStyle name="RowTitles-Detail 3 3 2 2 2" xfId="2879"/>
    <cellStyle name="RowTitles-Detail 3 3 2 2 2 2" xfId="2880"/>
    <cellStyle name="RowTitles-Detail 3 3 2 2 3" xfId="2881"/>
    <cellStyle name="RowTitles-Detail 3 3 2 2_age théoriq, nbe d'années Eur" xfId="2882"/>
    <cellStyle name="RowTitles-Detail 3 3 2 3" xfId="2883"/>
    <cellStyle name="RowTitles-Detail 3 3 2_age théoriq, nbe d'années Eur" xfId="2884"/>
    <cellStyle name="RowTitles-Detail 3 3 3" xfId="2885"/>
    <cellStyle name="RowTitles-Detail 3 3 3 2" xfId="2886"/>
    <cellStyle name="RowTitles-Detail 3 3 3 2 2" xfId="2887"/>
    <cellStyle name="RowTitles-Detail 3 3 3 2 2 2" xfId="2888"/>
    <cellStyle name="RowTitles-Detail 3 3 3 2 3" xfId="2889"/>
    <cellStyle name="RowTitles-Detail 3 3 3 2_age théoriq, nbe d'années Eur" xfId="2890"/>
    <cellStyle name="RowTitles-Detail 3 3 3 3" xfId="2891"/>
    <cellStyle name="RowTitles-Detail 3 3 3_age théoriq, nbe d'années Eur" xfId="2892"/>
    <cellStyle name="RowTitles-Detail 3 3 4" xfId="2893"/>
    <cellStyle name="RowTitles-Detail 3 3 4 2" xfId="2894"/>
    <cellStyle name="RowTitles-Detail 3 3 4 2 2" xfId="2895"/>
    <cellStyle name="RowTitles-Detail 3 3 4 2 2 2" xfId="2896"/>
    <cellStyle name="RowTitles-Detail 3 3 4 2 3" xfId="2897"/>
    <cellStyle name="RowTitles-Detail 3 3 4 2_age théoriq, nbe d'années Eur" xfId="2898"/>
    <cellStyle name="RowTitles-Detail 3 3 4 3" xfId="2899"/>
    <cellStyle name="RowTitles-Detail 3 3 4_age théoriq, nbe d'années Eur" xfId="2900"/>
    <cellStyle name="RowTitles-Detail 3 3 5" xfId="2901"/>
    <cellStyle name="RowTitles-Detail 3 3 5 2" xfId="2902"/>
    <cellStyle name="RowTitles-Detail 3 3 5 2 2" xfId="2903"/>
    <cellStyle name="RowTitles-Detail 3 3 5 3" xfId="2904"/>
    <cellStyle name="RowTitles-Detail 3 3 5_age théoriq, nbe d'années Eur" xfId="2905"/>
    <cellStyle name="RowTitles-Detail 3 3 6" xfId="2906"/>
    <cellStyle name="RowTitles-Detail 3 3_age théoriq, nbe d'années Eur" xfId="2907"/>
    <cellStyle name="RowTitles-Detail 3 4" xfId="2908"/>
    <cellStyle name="RowTitles-Detail 3 4 2" xfId="2909"/>
    <cellStyle name="RowTitles-Detail 3 4 2 2" xfId="2910"/>
    <cellStyle name="RowTitles-Detail 3 4 2 2 2" xfId="2911"/>
    <cellStyle name="RowTitles-Detail 3 4 2 3" xfId="2912"/>
    <cellStyle name="RowTitles-Detail 3 4 2_age théoriq, nbe d'années Eur" xfId="2913"/>
    <cellStyle name="RowTitles-Detail 3 4 3" xfId="2914"/>
    <cellStyle name="RowTitles-Detail 3 4_age théoriq, nbe d'années Eur" xfId="2915"/>
    <cellStyle name="RowTitles-Detail 3 5" xfId="2916"/>
    <cellStyle name="RowTitles-Detail 3 5 2" xfId="2917"/>
    <cellStyle name="RowTitles-Detail 3 5 2 2" xfId="2918"/>
    <cellStyle name="RowTitles-Detail 3 5 2 2 2" xfId="2919"/>
    <cellStyle name="RowTitles-Detail 3 5 2 3" xfId="2920"/>
    <cellStyle name="RowTitles-Detail 3 5 2_age théoriq, nbe d'années Eur" xfId="2921"/>
    <cellStyle name="RowTitles-Detail 3 5 3" xfId="2922"/>
    <cellStyle name="RowTitles-Detail 3 5_age théoriq, nbe d'années Eur" xfId="2923"/>
    <cellStyle name="RowTitles-Detail 3 6" xfId="2924"/>
    <cellStyle name="RowTitles-Detail 3 6 2" xfId="2925"/>
    <cellStyle name="RowTitles-Detail 3 6 2 2" xfId="2926"/>
    <cellStyle name="RowTitles-Detail 3 6 2 2 2" xfId="2927"/>
    <cellStyle name="RowTitles-Detail 3 6 2 3" xfId="2928"/>
    <cellStyle name="RowTitles-Detail 3 6 2_age théoriq, nbe d'années Eur" xfId="2929"/>
    <cellStyle name="RowTitles-Detail 3 6 3" xfId="2930"/>
    <cellStyle name="RowTitles-Detail 3 6_age théoriq, nbe d'années Eur" xfId="2931"/>
    <cellStyle name="RowTitles-Detail 3 7" xfId="2932"/>
    <cellStyle name="RowTitles-Detail 3 7 2" xfId="2933"/>
    <cellStyle name="RowTitles-Detail 3 7 2 2" xfId="2934"/>
    <cellStyle name="RowTitles-Detail 3 7 3" xfId="2935"/>
    <cellStyle name="RowTitles-Detail 3 7_age théoriq, nbe d'années Eur" xfId="2936"/>
    <cellStyle name="RowTitles-Detail 3 8" xfId="2937"/>
    <cellStyle name="RowTitles-Detail 3_age théoriq, nbe d'années Eur" xfId="2938"/>
    <cellStyle name="RowTitles-Detail 4" xfId="2939"/>
    <cellStyle name="RowTitles-Detail 4 2" xfId="2940"/>
    <cellStyle name="RowTitles-Detail 4 2 2" xfId="2941"/>
    <cellStyle name="RowTitles-Detail 4 2 2 2" xfId="2942"/>
    <cellStyle name="RowTitles-Detail 4 2 2 2 2" xfId="2943"/>
    <cellStyle name="RowTitles-Detail 4 2 2 2 2 2" xfId="2944"/>
    <cellStyle name="RowTitles-Detail 4 2 2 2 2 2 2" xfId="2945"/>
    <cellStyle name="RowTitles-Detail 4 2 2 2 2 3" xfId="2946"/>
    <cellStyle name="RowTitles-Detail 4 2 2 2 2_age théoriq, nbe d'années Eur" xfId="2947"/>
    <cellStyle name="RowTitles-Detail 4 2 2 2 3" xfId="2948"/>
    <cellStyle name="RowTitles-Detail 4 2 2 2_age théoriq, nbe d'années Eur" xfId="2949"/>
    <cellStyle name="RowTitles-Detail 4 2 2 3" xfId="2950"/>
    <cellStyle name="RowTitles-Detail 4 2 2 3 2" xfId="2951"/>
    <cellStyle name="RowTitles-Detail 4 2 2 3 2 2" xfId="2952"/>
    <cellStyle name="RowTitles-Detail 4 2 2 3 2 2 2" xfId="2953"/>
    <cellStyle name="RowTitles-Detail 4 2 2 3 2 3" xfId="2954"/>
    <cellStyle name="RowTitles-Detail 4 2 2 3 2_age théoriq, nbe d'années Eur" xfId="2955"/>
    <cellStyle name="RowTitles-Detail 4 2 2 3 3" xfId="2956"/>
    <cellStyle name="RowTitles-Detail 4 2 2 3_age théoriq, nbe d'années Eur" xfId="2957"/>
    <cellStyle name="RowTitles-Detail 4 2 2 4" xfId="2958"/>
    <cellStyle name="RowTitles-Detail 4 2 2 4 2" xfId="2959"/>
    <cellStyle name="RowTitles-Detail 4 2 2 4 2 2" xfId="2960"/>
    <cellStyle name="RowTitles-Detail 4 2 2 4 2 2 2" xfId="2961"/>
    <cellStyle name="RowTitles-Detail 4 2 2 4 2 3" xfId="2962"/>
    <cellStyle name="RowTitles-Detail 4 2 2 4 2_age théoriq, nbe d'années Eur" xfId="2963"/>
    <cellStyle name="RowTitles-Detail 4 2 2 4 3" xfId="2964"/>
    <cellStyle name="RowTitles-Detail 4 2 2 4_age théoriq, nbe d'années Eur" xfId="2965"/>
    <cellStyle name="RowTitles-Detail 4 2 2 5" xfId="2966"/>
    <cellStyle name="RowTitles-Detail 4 2 2 5 2" xfId="2967"/>
    <cellStyle name="RowTitles-Detail 4 2 2 5 2 2" xfId="2968"/>
    <cellStyle name="RowTitles-Detail 4 2 2 5 3" xfId="2969"/>
    <cellStyle name="RowTitles-Detail 4 2 2 5_age théoriq, nbe d'années Eur" xfId="2970"/>
    <cellStyle name="RowTitles-Detail 4 2 2 6" xfId="2971"/>
    <cellStyle name="RowTitles-Detail 4 2 2_age théoriq, nbe d'années Eur" xfId="2972"/>
    <cellStyle name="RowTitles-Detail 4 2 3" xfId="2973"/>
    <cellStyle name="RowTitles-Detail 4 2 3 2" xfId="2974"/>
    <cellStyle name="RowTitles-Detail 4 2 3 2 2" xfId="2975"/>
    <cellStyle name="RowTitles-Detail 4 2 3 2 2 2" xfId="2976"/>
    <cellStyle name="RowTitles-Detail 4 2 3 2 3" xfId="2977"/>
    <cellStyle name="RowTitles-Detail 4 2 3 2_age théoriq, nbe d'années Eur" xfId="2978"/>
    <cellStyle name="RowTitles-Detail 4 2 3 3" xfId="2979"/>
    <cellStyle name="RowTitles-Detail 4 2 3_age théoriq, nbe d'années Eur" xfId="2980"/>
    <cellStyle name="RowTitles-Detail 4 2 4" xfId="2981"/>
    <cellStyle name="RowTitles-Detail 4 2 4 2" xfId="2982"/>
    <cellStyle name="RowTitles-Detail 4 2 4 2 2" xfId="2983"/>
    <cellStyle name="RowTitles-Detail 4 2 4 2 2 2" xfId="2984"/>
    <cellStyle name="RowTitles-Detail 4 2 4 2 3" xfId="2985"/>
    <cellStyle name="RowTitles-Detail 4 2 4 2_age théoriq, nbe d'années Eur" xfId="2986"/>
    <cellStyle name="RowTitles-Detail 4 2 4 3" xfId="2987"/>
    <cellStyle name="RowTitles-Detail 4 2 4_age théoriq, nbe d'années Eur" xfId="2988"/>
    <cellStyle name="RowTitles-Detail 4 2 5" xfId="2989"/>
    <cellStyle name="RowTitles-Detail 4 2 5 2" xfId="2990"/>
    <cellStyle name="RowTitles-Detail 4 2 5 2 2" xfId="2991"/>
    <cellStyle name="RowTitles-Detail 4 2 5 2 2 2" xfId="2992"/>
    <cellStyle name="RowTitles-Detail 4 2 5 2 3" xfId="2993"/>
    <cellStyle name="RowTitles-Detail 4 2 5 2_age théoriq, nbe d'années Eur" xfId="2994"/>
    <cellStyle name="RowTitles-Detail 4 2 5 3" xfId="2995"/>
    <cellStyle name="RowTitles-Detail 4 2 5_age théoriq, nbe d'années Eur" xfId="2996"/>
    <cellStyle name="RowTitles-Detail 4 2 6" xfId="2997"/>
    <cellStyle name="RowTitles-Detail 4 2 6 2" xfId="2998"/>
    <cellStyle name="RowTitles-Detail 4 2 6 2 2" xfId="2999"/>
    <cellStyle name="RowTitles-Detail 4 2 6 3" xfId="3000"/>
    <cellStyle name="RowTitles-Detail 4 2 6_age théoriq, nbe d'années Eur" xfId="3001"/>
    <cellStyle name="RowTitles-Detail 4 2 7" xfId="3002"/>
    <cellStyle name="RowTitles-Detail 4 2_age théoriq, nbe d'années Eur" xfId="3003"/>
    <cellStyle name="RowTitles-Detail 4 3" xfId="3004"/>
    <cellStyle name="RowTitles-Detail 4 3 2" xfId="3005"/>
    <cellStyle name="RowTitles-Detail 4 3 2 2" xfId="3006"/>
    <cellStyle name="RowTitles-Detail 4 3 2 2 2" xfId="3007"/>
    <cellStyle name="RowTitles-Detail 4 3 2 2 2 2" xfId="3008"/>
    <cellStyle name="RowTitles-Detail 4 3 2 2 3" xfId="3009"/>
    <cellStyle name="RowTitles-Detail 4 3 2 2_age théoriq, nbe d'années Eur" xfId="3010"/>
    <cellStyle name="RowTitles-Detail 4 3 2 3" xfId="3011"/>
    <cellStyle name="RowTitles-Detail 4 3 2_age théoriq, nbe d'années Eur" xfId="3012"/>
    <cellStyle name="RowTitles-Detail 4 3 3" xfId="3013"/>
    <cellStyle name="RowTitles-Detail 4 3 3 2" xfId="3014"/>
    <cellStyle name="RowTitles-Detail 4 3 3 2 2" xfId="3015"/>
    <cellStyle name="RowTitles-Detail 4 3 3 2 2 2" xfId="3016"/>
    <cellStyle name="RowTitles-Detail 4 3 3 2 3" xfId="3017"/>
    <cellStyle name="RowTitles-Detail 4 3 3 2_age théoriq, nbe d'années Eur" xfId="3018"/>
    <cellStyle name="RowTitles-Detail 4 3 3 3" xfId="3019"/>
    <cellStyle name="RowTitles-Detail 4 3 3_age théoriq, nbe d'années Eur" xfId="3020"/>
    <cellStyle name="RowTitles-Detail 4 3 4" xfId="3021"/>
    <cellStyle name="RowTitles-Detail 4 3 4 2" xfId="3022"/>
    <cellStyle name="RowTitles-Detail 4 3 4 2 2" xfId="3023"/>
    <cellStyle name="RowTitles-Detail 4 3 4 2 2 2" xfId="3024"/>
    <cellStyle name="RowTitles-Detail 4 3 4 2 3" xfId="3025"/>
    <cellStyle name="RowTitles-Detail 4 3 4 2_age théoriq, nbe d'années Eur" xfId="3026"/>
    <cellStyle name="RowTitles-Detail 4 3 4 3" xfId="3027"/>
    <cellStyle name="RowTitles-Detail 4 3 4_age théoriq, nbe d'années Eur" xfId="3028"/>
    <cellStyle name="RowTitles-Detail 4 3 5" xfId="3029"/>
    <cellStyle name="RowTitles-Detail 4 3 5 2" xfId="3030"/>
    <cellStyle name="RowTitles-Detail 4 3 5 2 2" xfId="3031"/>
    <cellStyle name="RowTitles-Detail 4 3 5 3" xfId="3032"/>
    <cellStyle name="RowTitles-Detail 4 3 5_age théoriq, nbe d'années Eur" xfId="3033"/>
    <cellStyle name="RowTitles-Detail 4 3 6" xfId="3034"/>
    <cellStyle name="RowTitles-Detail 4 3_age théoriq, nbe d'années Eur" xfId="3035"/>
    <cellStyle name="RowTitles-Detail 4 4" xfId="3036"/>
    <cellStyle name="RowTitles-Detail 4 4 2" xfId="3037"/>
    <cellStyle name="RowTitles-Detail 4 4 2 2" xfId="3038"/>
    <cellStyle name="RowTitles-Detail 4 4 2 2 2" xfId="3039"/>
    <cellStyle name="RowTitles-Detail 4 4 2 3" xfId="3040"/>
    <cellStyle name="RowTitles-Detail 4 4 2_age théoriq, nbe d'années Eur" xfId="3041"/>
    <cellStyle name="RowTitles-Detail 4 4 3" xfId="3042"/>
    <cellStyle name="RowTitles-Detail 4 4_age théoriq, nbe d'années Eur" xfId="3043"/>
    <cellStyle name="RowTitles-Detail 4 5" xfId="3044"/>
    <cellStyle name="RowTitles-Detail 4 5 2" xfId="3045"/>
    <cellStyle name="RowTitles-Detail 4 5 2 2" xfId="3046"/>
    <cellStyle name="RowTitles-Detail 4 5 2 2 2" xfId="3047"/>
    <cellStyle name="RowTitles-Detail 4 5 2 3" xfId="3048"/>
    <cellStyle name="RowTitles-Detail 4 5 2_age théoriq, nbe d'années Eur" xfId="3049"/>
    <cellStyle name="RowTitles-Detail 4 5 3" xfId="3050"/>
    <cellStyle name="RowTitles-Detail 4 5_age théoriq, nbe d'années Eur" xfId="3051"/>
    <cellStyle name="RowTitles-Detail 4 6" xfId="3052"/>
    <cellStyle name="RowTitles-Detail 4 6 2" xfId="3053"/>
    <cellStyle name="RowTitles-Detail 4 6 2 2" xfId="3054"/>
    <cellStyle name="RowTitles-Detail 4 6 2 2 2" xfId="3055"/>
    <cellStyle name="RowTitles-Detail 4 6 2 3" xfId="3056"/>
    <cellStyle name="RowTitles-Detail 4 6 2_age théoriq, nbe d'années Eur" xfId="3057"/>
    <cellStyle name="RowTitles-Detail 4 6 3" xfId="3058"/>
    <cellStyle name="RowTitles-Detail 4 6_age théoriq, nbe d'années Eur" xfId="3059"/>
    <cellStyle name="RowTitles-Detail 4 7" xfId="3060"/>
    <cellStyle name="RowTitles-Detail 4 7 2" xfId="3061"/>
    <cellStyle name="RowTitles-Detail 4 7 2 2" xfId="3062"/>
    <cellStyle name="RowTitles-Detail 4 7 3" xfId="3063"/>
    <cellStyle name="RowTitles-Detail 4 7_age théoriq, nbe d'années Eur" xfId="3064"/>
    <cellStyle name="RowTitles-Detail 4 8" xfId="3065"/>
    <cellStyle name="RowTitles-Detail 4_age théoriq, nbe d'années Eur" xfId="3066"/>
    <cellStyle name="RowTitles-Detail 5" xfId="3067"/>
    <cellStyle name="RowTitles-Detail 5 2" xfId="3068"/>
    <cellStyle name="RowTitles-Detail 5 2 2" xfId="3069"/>
    <cellStyle name="RowTitles-Detail 5 2 2 2" xfId="3070"/>
    <cellStyle name="RowTitles-Detail 5 2 3" xfId="3071"/>
    <cellStyle name="RowTitles-Detail 5 2_age théoriq, nbe d'années Eur" xfId="3072"/>
    <cellStyle name="RowTitles-Detail 5 3" xfId="3073"/>
    <cellStyle name="RowTitles-Detail 5_age théoriq, nbe d'années Eur" xfId="3074"/>
    <cellStyle name="RowTitles-Detail 6" xfId="3075"/>
    <cellStyle name="RowTitles-Detail 6 2" xfId="3076"/>
    <cellStyle name="RowTitles-Detail 6 2 2" xfId="3077"/>
    <cellStyle name="RowTitles-Detail 6 2 2 2" xfId="3078"/>
    <cellStyle name="RowTitles-Detail 6 2 3" xfId="3079"/>
    <cellStyle name="RowTitles-Detail 6 2_age théoriq, nbe d'années Eur" xfId="3080"/>
    <cellStyle name="RowTitles-Detail 6 3" xfId="3081"/>
    <cellStyle name="RowTitles-Detail 6_age théoriq, nbe d'années Eur" xfId="3082"/>
    <cellStyle name="RowTitles-Detail 7" xfId="3083"/>
    <cellStyle name="RowTitles-Detail 7 2" xfId="3084"/>
    <cellStyle name="RowTitles-Detail 7 2 2" xfId="3085"/>
    <cellStyle name="RowTitles-Detail 7 2 2 2" xfId="3086"/>
    <cellStyle name="RowTitles-Detail 7 2 3" xfId="3087"/>
    <cellStyle name="RowTitles-Detail 7 2_age théoriq, nbe d'années Eur" xfId="3088"/>
    <cellStyle name="RowTitles-Detail 7 3" xfId="3089"/>
    <cellStyle name="RowTitles-Detail 7_age théoriq, nbe d'années Eur" xfId="3090"/>
    <cellStyle name="RowTitles-Detail 8" xfId="3091"/>
    <cellStyle name="RowTitles-Detail 8 2" xfId="3092"/>
    <cellStyle name="RowTitles-Detail 8 2 2" xfId="3093"/>
    <cellStyle name="RowTitles-Detail 8 3" xfId="3094"/>
    <cellStyle name="RowTitles-Detail 8_age théoriq, nbe d'années Eur" xfId="3095"/>
    <cellStyle name="RowTitles-Detail 9" xfId="3096"/>
    <cellStyle name="RowTitles-Detail 9 2" xfId="3097"/>
    <cellStyle name="RowTitles-Detail_age théoriq, nbe d'années Eur" xfId="3098"/>
    <cellStyle name="semestre" xfId="3099"/>
    <cellStyle name="Significance_Arrows" xfId="3100"/>
    <cellStyle name="Standaard_Blad1" xfId="3101"/>
    <cellStyle name="Standard_DIAGRAM" xfId="3102"/>
    <cellStyle name="Sub_tot_e" xfId="3103"/>
    <cellStyle name="Sub-titles" xfId="3104"/>
    <cellStyle name="Sub-titles Cols" xfId="3105"/>
    <cellStyle name="Sub-titles rows" xfId="3106"/>
    <cellStyle name="Table No." xfId="3107"/>
    <cellStyle name="Table No. 2" xfId="3108"/>
    <cellStyle name="Table Title" xfId="3109"/>
    <cellStyle name="Table Title 2" xfId="3110"/>
    <cellStyle name="TableStyleLight1" xfId="3111"/>
    <cellStyle name="TableStyleLight1 2" xfId="3112"/>
    <cellStyle name="TableStyleLight1 2 2" xfId="3113"/>
    <cellStyle name="TableStyleLight1 2 2 2" xfId="3114"/>
    <cellStyle name="TableStyleLight1 2 2 2 2" xfId="3115"/>
    <cellStyle name="TableStyleLight1 2 2 2 3" xfId="3116"/>
    <cellStyle name="TableStyleLight1 2 2 3" xfId="3117"/>
    <cellStyle name="TableStyleLight1 2 2 4" xfId="3118"/>
    <cellStyle name="TableStyleLight1 2 2_age théoriq, nbe d'années Eur" xfId="3119"/>
    <cellStyle name="TableStyleLight1 2 3" xfId="3120"/>
    <cellStyle name="TableStyleLight1 2 3 2" xfId="3121"/>
    <cellStyle name="TableStyleLight1 2 3 3" xfId="3122"/>
    <cellStyle name="TableStyleLight1 2 4" xfId="3123"/>
    <cellStyle name="TableStyleLight1 2 4 2" xfId="3124"/>
    <cellStyle name="TableStyleLight1 2 4 3" xfId="3125"/>
    <cellStyle name="TableStyleLight1 2 5" xfId="3126"/>
    <cellStyle name="TableStyleLight1 2 5 2" xfId="3127"/>
    <cellStyle name="TableStyleLight1 2 5 3" xfId="3128"/>
    <cellStyle name="TableStyleLight1 2 6" xfId="3129"/>
    <cellStyle name="TableStyleLight1 2 6 2" xfId="3130"/>
    <cellStyle name="TableStyleLight1 2 6 3" xfId="3131"/>
    <cellStyle name="TableStyleLight1 2 7" xfId="3132"/>
    <cellStyle name="TableStyleLight1 2 8" xfId="3133"/>
    <cellStyle name="TableStyleLight1 2_age théoriq, nbe d'années Eur" xfId="3134"/>
    <cellStyle name="TableStyleLight1 3" xfId="3135"/>
    <cellStyle name="TableStyleLight1 3 2" xfId="3136"/>
    <cellStyle name="TableStyleLight1 3 2 2" xfId="3137"/>
    <cellStyle name="TableStyleLight1 3 2 3" xfId="3138"/>
    <cellStyle name="TableStyleLight1 3 3" xfId="3139"/>
    <cellStyle name="TableStyleLight1 3 4" xfId="3140"/>
    <cellStyle name="TableStyleLight1 3_age théoriq, nbe d'années Eur" xfId="3141"/>
    <cellStyle name="TableStyleLight1 4" xfId="3142"/>
    <cellStyle name="TableStyleLight1 4 2" xfId="3143"/>
    <cellStyle name="TableStyleLight1 4 2 2" xfId="3144"/>
    <cellStyle name="TableStyleLight1 4 2 3" xfId="3145"/>
    <cellStyle name="TableStyleLight1 4 3" xfId="3146"/>
    <cellStyle name="TableStyleLight1 4 4" xfId="3147"/>
    <cellStyle name="TableStyleLight1 4_age théoriq, nbe d'années Eur" xfId="3148"/>
    <cellStyle name="TableStyleLight1 5" xfId="3149"/>
    <cellStyle name="TableStyleLight1 6" xfId="3150"/>
    <cellStyle name="TableStyleLight1 6 2" xfId="3151"/>
    <cellStyle name="TableStyleLight1 6 3" xfId="3152"/>
    <cellStyle name="TableStyleLight1 7" xfId="3153"/>
    <cellStyle name="TableStyleLight1 7 2" xfId="3154"/>
    <cellStyle name="TableStyleLight1 7 3" xfId="3155"/>
    <cellStyle name="TableStyleLight1 8" xfId="3156"/>
    <cellStyle name="TableStyleLight1 9" xfId="3157"/>
    <cellStyle name="TableStyleLight1_age théoriq, nbe d'années Eur" xfId="3158"/>
    <cellStyle name="temp" xfId="3159"/>
    <cellStyle name="tête chapitre" xfId="3160"/>
    <cellStyle name="TEXT" xfId="3161"/>
    <cellStyle name="Title 2" xfId="3162"/>
    <cellStyle name="Title 3" xfId="3163"/>
    <cellStyle name="title1" xfId="3164"/>
    <cellStyle name="Titles" xfId="3165"/>
    <cellStyle name="titre 2" xfId="3166"/>
    <cellStyle name="Total 2" xfId="3167"/>
    <cellStyle name="Tusental (0)_Blad2" xfId="3168"/>
    <cellStyle name="Tusental 2" xfId="3169"/>
    <cellStyle name="Tusental_Blad2" xfId="3170"/>
    <cellStyle name="Uwaga 2" xfId="3171"/>
    <cellStyle name="Valuta (0)_Blad2" xfId="3172"/>
    <cellStyle name="Valuta_Blad2" xfId="3173"/>
    <cellStyle name="Währung [0]_DIAGRAM" xfId="3174"/>
    <cellStyle name="Währung_DIAGRAM" xfId="3175"/>
    <cellStyle name="Warning Text 2" xfId="3176"/>
    <cellStyle name="Wrapped" xfId="3177"/>
    <cellStyle name="자리수" xfId="3178"/>
    <cellStyle name="자리수0" xfId="3179"/>
    <cellStyle name="콤마 [0]_ACCOUNT" xfId="3180"/>
    <cellStyle name="콤마_ACCOUNT" xfId="3181"/>
    <cellStyle name="통화 [0]_ACCOUNT" xfId="3182"/>
    <cellStyle name="통화_ACCOUNT" xfId="3183"/>
    <cellStyle name="퍼센트" xfId="3184"/>
    <cellStyle name="표준 5" xfId="3185"/>
    <cellStyle name="표준_9511REV" xfId="3186"/>
    <cellStyle name="화폐기호" xfId="3187"/>
    <cellStyle name="화폐기호0" xfId="3188"/>
    <cellStyle name="標準 2" xfId="3189"/>
    <cellStyle name="標準_法務省担当表（eigo ） " xfId="3190"/>
  </cellStyles>
  <dxfs count="0"/>
  <tableStyles count="0" defaultTableStyle="TableStyleMedium2" defaultPivotStyle="PivotStyleLight16"/>
  <colors>
    <mruColors>
      <color rgb="FFA558A0"/>
      <color rgb="FFFF00FF"/>
      <color rgb="FF724B73"/>
      <color rgb="FF99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4399154589372"/>
          <c:y val="4.8506944444444443E-2"/>
          <c:w val="0.86047010869565221"/>
          <c:h val="0.81510243055555553"/>
        </c:manualLayout>
      </c:layout>
      <c:barChart>
        <c:barDir val="col"/>
        <c:grouping val="clustered"/>
        <c:varyColors val="0"/>
        <c:ser>
          <c:idx val="0"/>
          <c:order val="0"/>
          <c:tx>
            <c:strRef>
              <c:f>'1.2'!$C$40</c:f>
              <c:strCache>
                <c:ptCount val="1"/>
                <c:pt idx="0">
                  <c:v>CITE 1</c:v>
                </c:pt>
              </c:strCache>
            </c:strRef>
          </c:tx>
          <c:spPr>
            <a:solidFill>
              <a:schemeClr val="accent1">
                <a:lumMod val="60000"/>
                <a:lumOff val="40000"/>
              </a:schemeClr>
            </a:solidFill>
            <a:ln w="6350">
              <a:solidFill>
                <a:schemeClr val="bg1"/>
              </a:solidFill>
            </a:ln>
            <a:effectLst/>
          </c:spPr>
          <c:invertIfNegative val="0"/>
          <c:cat>
            <c:strRef>
              <c:f>'1.2'!$B$42:$B$68</c:f>
              <c:strCache>
                <c:ptCount val="27"/>
                <c:pt idx="0">
                  <c:v>MT</c:v>
                </c:pt>
                <c:pt idx="1">
                  <c:v>LU</c:v>
                </c:pt>
                <c:pt idx="2">
                  <c:v>CY</c:v>
                </c:pt>
                <c:pt idx="3">
                  <c:v>EE</c:v>
                </c:pt>
                <c:pt idx="4">
                  <c:v>LT</c:v>
                </c:pt>
                <c:pt idx="5">
                  <c:v>LV</c:v>
                </c:pt>
                <c:pt idx="6">
                  <c:v>SI</c:v>
                </c:pt>
                <c:pt idx="7">
                  <c:v>HR</c:v>
                </c:pt>
                <c:pt idx="8">
                  <c:v>SK</c:v>
                </c:pt>
                <c:pt idx="9">
                  <c:v>BG</c:v>
                </c:pt>
                <c:pt idx="10">
                  <c:v>AT</c:v>
                </c:pt>
                <c:pt idx="11">
                  <c:v>HU</c:v>
                </c:pt>
                <c:pt idx="12">
                  <c:v>FI</c:v>
                </c:pt>
                <c:pt idx="13">
                  <c:v>DK</c:v>
                </c:pt>
                <c:pt idx="14">
                  <c:v>IE</c:v>
                </c:pt>
                <c:pt idx="15">
                  <c:v>CZ</c:v>
                </c:pt>
                <c:pt idx="16">
                  <c:v>PT</c:v>
                </c:pt>
                <c:pt idx="17">
                  <c:v>EL</c:v>
                </c:pt>
                <c:pt idx="18">
                  <c:v>BE</c:v>
                </c:pt>
                <c:pt idx="19">
                  <c:v>RO</c:v>
                </c:pt>
                <c:pt idx="20">
                  <c:v>SE</c:v>
                </c:pt>
                <c:pt idx="21">
                  <c:v>NL</c:v>
                </c:pt>
                <c:pt idx="22">
                  <c:v>PL</c:v>
                </c:pt>
                <c:pt idx="23">
                  <c:v>IT</c:v>
                </c:pt>
                <c:pt idx="24">
                  <c:v>ES</c:v>
                </c:pt>
                <c:pt idx="25">
                  <c:v>DE</c:v>
                </c:pt>
                <c:pt idx="26">
                  <c:v>FR</c:v>
                </c:pt>
              </c:strCache>
            </c:strRef>
          </c:cat>
          <c:val>
            <c:numRef>
              <c:f>'1.2'!$C$42:$C$68</c:f>
              <c:numCache>
                <c:formatCode>_-* #\ ##0\ _€_-;\-* #\ ##0\ _€_-;_-* "-"??\ _€_-;_-@_-</c:formatCode>
                <c:ptCount val="27"/>
                <c:pt idx="0">
                  <c:v>26941</c:v>
                </c:pt>
                <c:pt idx="1">
                  <c:v>40579</c:v>
                </c:pt>
                <c:pt idx="2">
                  <c:v>58543</c:v>
                </c:pt>
                <c:pt idx="3">
                  <c:v>88992</c:v>
                </c:pt>
                <c:pt idx="4">
                  <c:v>116682</c:v>
                </c:pt>
                <c:pt idx="5">
                  <c:v>119274</c:v>
                </c:pt>
                <c:pt idx="6">
                  <c:v>133342</c:v>
                </c:pt>
                <c:pt idx="7">
                  <c:v>151652</c:v>
                </c:pt>
                <c:pt idx="8">
                  <c:v>232330</c:v>
                </c:pt>
                <c:pt idx="9">
                  <c:v>237737</c:v>
                </c:pt>
                <c:pt idx="10">
                  <c:v>346611</c:v>
                </c:pt>
                <c:pt idx="11">
                  <c:v>367591</c:v>
                </c:pt>
                <c:pt idx="12">
                  <c:v>371364</c:v>
                </c:pt>
                <c:pt idx="13">
                  <c:v>443943</c:v>
                </c:pt>
                <c:pt idx="14">
                  <c:v>557157</c:v>
                </c:pt>
                <c:pt idx="15">
                  <c:v>563645</c:v>
                </c:pt>
                <c:pt idx="16">
                  <c:v>583173</c:v>
                </c:pt>
                <c:pt idx="17">
                  <c:v>610718</c:v>
                </c:pt>
                <c:pt idx="18">
                  <c:v>818422</c:v>
                </c:pt>
                <c:pt idx="19">
                  <c:v>876906</c:v>
                </c:pt>
                <c:pt idx="20">
                  <c:v>880822</c:v>
                </c:pt>
                <c:pt idx="21">
                  <c:v>1154994</c:v>
                </c:pt>
                <c:pt idx="22">
                  <c:v>1499410</c:v>
                </c:pt>
                <c:pt idx="23">
                  <c:v>2671011</c:v>
                </c:pt>
                <c:pt idx="24">
                  <c:v>2926681</c:v>
                </c:pt>
                <c:pt idx="25">
                  <c:v>3038181</c:v>
                </c:pt>
                <c:pt idx="26">
                  <c:v>4258764</c:v>
                </c:pt>
              </c:numCache>
            </c:numRef>
          </c:val>
          <c:extLst>
            <c:ext xmlns:c16="http://schemas.microsoft.com/office/drawing/2014/chart" uri="{C3380CC4-5D6E-409C-BE32-E72D297353CC}">
              <c16:uniqueId val="{00000000-9493-4D8E-8696-41BA8E11DEA0}"/>
            </c:ext>
          </c:extLst>
        </c:ser>
        <c:dLbls>
          <c:showLegendKey val="0"/>
          <c:showVal val="0"/>
          <c:showCatName val="0"/>
          <c:showSerName val="0"/>
          <c:showPercent val="0"/>
          <c:showBubbleSize val="0"/>
        </c:dLbls>
        <c:gapWidth val="125"/>
        <c:axId val="587207056"/>
        <c:axId val="587207384"/>
      </c:barChart>
      <c:lineChart>
        <c:grouping val="standard"/>
        <c:varyColors val="0"/>
        <c:ser>
          <c:idx val="1"/>
          <c:order val="1"/>
          <c:tx>
            <c:strRef>
              <c:f>'1.2'!$D$40</c:f>
              <c:strCache>
                <c:ptCount val="1"/>
                <c:pt idx="0">
                  <c:v>CITE 2</c:v>
                </c:pt>
              </c:strCache>
            </c:strRef>
          </c:tx>
          <c:spPr>
            <a:ln w="6350" cap="rnd">
              <a:noFill/>
              <a:round/>
            </a:ln>
            <a:effectLst/>
          </c:spPr>
          <c:marker>
            <c:symbol val="diamond"/>
            <c:size val="6"/>
            <c:spPr>
              <a:solidFill>
                <a:schemeClr val="accent1"/>
              </a:solidFill>
              <a:ln w="6350">
                <a:solidFill>
                  <a:schemeClr val="bg1"/>
                </a:solidFill>
              </a:ln>
              <a:effectLst/>
            </c:spPr>
          </c:marker>
          <c:cat>
            <c:strRef>
              <c:f>'1.2'!$B$42:$B$68</c:f>
              <c:strCache>
                <c:ptCount val="27"/>
                <c:pt idx="0">
                  <c:v>MT</c:v>
                </c:pt>
                <c:pt idx="1">
                  <c:v>LU</c:v>
                </c:pt>
                <c:pt idx="2">
                  <c:v>CY</c:v>
                </c:pt>
                <c:pt idx="3">
                  <c:v>EE</c:v>
                </c:pt>
                <c:pt idx="4">
                  <c:v>LT</c:v>
                </c:pt>
                <c:pt idx="5">
                  <c:v>LV</c:v>
                </c:pt>
                <c:pt idx="6">
                  <c:v>SI</c:v>
                </c:pt>
                <c:pt idx="7">
                  <c:v>HR</c:v>
                </c:pt>
                <c:pt idx="8">
                  <c:v>SK</c:v>
                </c:pt>
                <c:pt idx="9">
                  <c:v>BG</c:v>
                </c:pt>
                <c:pt idx="10">
                  <c:v>AT</c:v>
                </c:pt>
                <c:pt idx="11">
                  <c:v>HU</c:v>
                </c:pt>
                <c:pt idx="12">
                  <c:v>FI</c:v>
                </c:pt>
                <c:pt idx="13">
                  <c:v>DK</c:v>
                </c:pt>
                <c:pt idx="14">
                  <c:v>IE</c:v>
                </c:pt>
                <c:pt idx="15">
                  <c:v>CZ</c:v>
                </c:pt>
                <c:pt idx="16">
                  <c:v>PT</c:v>
                </c:pt>
                <c:pt idx="17">
                  <c:v>EL</c:v>
                </c:pt>
                <c:pt idx="18">
                  <c:v>BE</c:v>
                </c:pt>
                <c:pt idx="19">
                  <c:v>RO</c:v>
                </c:pt>
                <c:pt idx="20">
                  <c:v>SE</c:v>
                </c:pt>
                <c:pt idx="21">
                  <c:v>NL</c:v>
                </c:pt>
                <c:pt idx="22">
                  <c:v>PL</c:v>
                </c:pt>
                <c:pt idx="23">
                  <c:v>IT</c:v>
                </c:pt>
                <c:pt idx="24">
                  <c:v>ES</c:v>
                </c:pt>
                <c:pt idx="25">
                  <c:v>DE</c:v>
                </c:pt>
                <c:pt idx="26">
                  <c:v>FR</c:v>
                </c:pt>
              </c:strCache>
            </c:strRef>
          </c:cat>
          <c:val>
            <c:numRef>
              <c:f>'1.2'!$D$42:$D$68</c:f>
              <c:numCache>
                <c:formatCode>_-* #\ ##0\ _€_-;\-* #\ ##0\ _€_-;_-* "-"??\ _€_-;_-@_-</c:formatCode>
                <c:ptCount val="27"/>
                <c:pt idx="0">
                  <c:v>13606</c:v>
                </c:pt>
                <c:pt idx="1">
                  <c:v>23151</c:v>
                </c:pt>
                <c:pt idx="2">
                  <c:v>28690</c:v>
                </c:pt>
                <c:pt idx="3">
                  <c:v>44523</c:v>
                </c:pt>
                <c:pt idx="4">
                  <c:v>167514</c:v>
                </c:pt>
                <c:pt idx="5">
                  <c:v>60745</c:v>
                </c:pt>
                <c:pt idx="6">
                  <c:v>62589</c:v>
                </c:pt>
                <c:pt idx="7">
                  <c:v>177373</c:v>
                </c:pt>
                <c:pt idx="8">
                  <c:v>268827</c:v>
                </c:pt>
                <c:pt idx="9">
                  <c:v>198501</c:v>
                </c:pt>
                <c:pt idx="10">
                  <c:v>343087</c:v>
                </c:pt>
                <c:pt idx="11">
                  <c:v>390447</c:v>
                </c:pt>
                <c:pt idx="12">
                  <c:v>190299</c:v>
                </c:pt>
                <c:pt idx="13">
                  <c:v>242518</c:v>
                </c:pt>
                <c:pt idx="14">
                  <c:v>219428</c:v>
                </c:pt>
                <c:pt idx="15">
                  <c:v>457264</c:v>
                </c:pt>
                <c:pt idx="16">
                  <c:v>342869</c:v>
                </c:pt>
                <c:pt idx="17">
                  <c:v>340692</c:v>
                </c:pt>
                <c:pt idx="18">
                  <c:v>413179</c:v>
                </c:pt>
                <c:pt idx="19">
                  <c:v>712526</c:v>
                </c:pt>
                <c:pt idx="20">
                  <c:v>405306</c:v>
                </c:pt>
                <c:pt idx="21">
                  <c:v>754158</c:v>
                </c:pt>
                <c:pt idx="22">
                  <c:v>1607351</c:v>
                </c:pt>
                <c:pt idx="23">
                  <c:v>1750809</c:v>
                </c:pt>
                <c:pt idx="24">
                  <c:v>1724043</c:v>
                </c:pt>
                <c:pt idx="25">
                  <c:v>4467937</c:v>
                </c:pt>
                <c:pt idx="26">
                  <c:v>3461995</c:v>
                </c:pt>
              </c:numCache>
            </c:numRef>
          </c:val>
          <c:smooth val="0"/>
          <c:extLst>
            <c:ext xmlns:c16="http://schemas.microsoft.com/office/drawing/2014/chart" uri="{C3380CC4-5D6E-409C-BE32-E72D297353CC}">
              <c16:uniqueId val="{00000001-9493-4D8E-8696-41BA8E11DEA0}"/>
            </c:ext>
          </c:extLst>
        </c:ser>
        <c:dLbls>
          <c:showLegendKey val="0"/>
          <c:showVal val="0"/>
          <c:showCatName val="0"/>
          <c:showSerName val="0"/>
          <c:showPercent val="0"/>
          <c:showBubbleSize val="0"/>
        </c:dLbls>
        <c:marker val="1"/>
        <c:smooth val="0"/>
        <c:axId val="587207056"/>
        <c:axId val="587207384"/>
      </c:lineChart>
      <c:catAx>
        <c:axId val="587207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7207384"/>
        <c:crosses val="autoZero"/>
        <c:auto val="1"/>
        <c:lblAlgn val="ctr"/>
        <c:lblOffset val="100"/>
        <c:noMultiLvlLbl val="0"/>
      </c:catAx>
      <c:valAx>
        <c:axId val="587207384"/>
        <c:scaling>
          <c:orientation val="minMax"/>
        </c:scaling>
        <c:delete val="0"/>
        <c:axPos val="l"/>
        <c:majorGridlines>
          <c:spPr>
            <a:ln w="6350" cap="flat" cmpd="sng" algn="ctr">
              <a:solidFill>
                <a:schemeClr val="bg1">
                  <a:lumMod val="85000"/>
                  <a:alpha val="20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7207056"/>
        <c:crosses val="autoZero"/>
        <c:crossBetween val="between"/>
      </c:valAx>
      <c:spPr>
        <a:noFill/>
        <a:ln>
          <a:noFill/>
        </a:ln>
        <a:effectLst/>
      </c:spPr>
    </c:plotArea>
    <c:legend>
      <c:legendPos val="b"/>
      <c:layout>
        <c:manualLayout>
          <c:xMode val="edge"/>
          <c:yMode val="edge"/>
          <c:x val="0.41474637681159421"/>
          <c:y val="0.92966701388888884"/>
          <c:w val="0.17050724637681158"/>
          <c:h val="7.033298611111110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t>Nombre d'élèves par enseignant en ETP (2020-2021)</a:t>
            </a:r>
          </a:p>
        </c:rich>
      </c:tx>
      <c:layout>
        <c:manualLayout>
          <c:xMode val="edge"/>
          <c:yMode val="edge"/>
          <c:x val="0.11115506715506718"/>
          <c:y val="1.4039820024984247E-2"/>
        </c:manualLayout>
      </c:layout>
      <c:overlay val="0"/>
    </c:title>
    <c:autoTitleDeleted val="0"/>
    <c:plotArea>
      <c:layout>
        <c:manualLayout>
          <c:layoutTarget val="inner"/>
          <c:xMode val="edge"/>
          <c:yMode val="edge"/>
          <c:x val="9.542472302944173E-2"/>
          <c:y val="9.2492483744297013E-2"/>
          <c:w val="0.82243475403603405"/>
          <c:h val="0.7045742399494701"/>
        </c:manualLayout>
      </c:layout>
      <c:barChart>
        <c:barDir val="bar"/>
        <c:grouping val="clustered"/>
        <c:varyColors val="0"/>
        <c:ser>
          <c:idx val="1"/>
          <c:order val="0"/>
          <c:tx>
            <c:strRef>
              <c:f>'1.3'!$D$40</c:f>
              <c:strCache>
                <c:ptCount val="1"/>
                <c:pt idx="0">
                  <c:v>CITE 2</c:v>
                </c:pt>
              </c:strCache>
            </c:strRef>
          </c:tx>
          <c:spPr>
            <a:solidFill>
              <a:schemeClr val="accent1">
                <a:lumMod val="40000"/>
                <a:lumOff val="60000"/>
              </a:schemeClr>
            </a:solidFill>
            <a:ln w="6350">
              <a:solidFill>
                <a:schemeClr val="bg1"/>
              </a:solidFill>
            </a:ln>
          </c:spPr>
          <c:invertIfNegative val="0"/>
          <c:cat>
            <c:strRef>
              <c:f>'1.3'!$B$41:$B$43</c:f>
              <c:strCache>
                <c:ptCount val="3"/>
                <c:pt idx="0">
                  <c:v>IT</c:v>
                </c:pt>
                <c:pt idx="1">
                  <c:v>DE</c:v>
                </c:pt>
                <c:pt idx="2">
                  <c:v>FR</c:v>
                </c:pt>
              </c:strCache>
            </c:strRef>
          </c:cat>
          <c:val>
            <c:numRef>
              <c:f>'1.3'!$D$41:$D$43</c:f>
              <c:numCache>
                <c:formatCode>_-* #\ ##0.0\ _€_-;\-* #\ ##0.0\ _€_-;_-* "-"??\ _€_-;_-@_-</c:formatCode>
                <c:ptCount val="3"/>
                <c:pt idx="0">
                  <c:v>10.72</c:v>
                </c:pt>
                <c:pt idx="1">
                  <c:v>12.775</c:v>
                </c:pt>
                <c:pt idx="2">
                  <c:v>14.54</c:v>
                </c:pt>
              </c:numCache>
            </c:numRef>
          </c:val>
          <c:extLst>
            <c:ext xmlns:c16="http://schemas.microsoft.com/office/drawing/2014/chart" uri="{C3380CC4-5D6E-409C-BE32-E72D297353CC}">
              <c16:uniqueId val="{00000000-F9A0-43F0-AF87-A79C14F9CDBE}"/>
            </c:ext>
          </c:extLst>
        </c:ser>
        <c:ser>
          <c:idx val="0"/>
          <c:order val="1"/>
          <c:tx>
            <c:strRef>
              <c:f>'1.3'!$C$40</c:f>
              <c:strCache>
                <c:ptCount val="1"/>
                <c:pt idx="0">
                  <c:v>CITE 1</c:v>
                </c:pt>
              </c:strCache>
            </c:strRef>
          </c:tx>
          <c:spPr>
            <a:solidFill>
              <a:schemeClr val="accent1"/>
            </a:solidFill>
            <a:ln w="6350">
              <a:solidFill>
                <a:schemeClr val="bg1"/>
              </a:solidFill>
            </a:ln>
          </c:spPr>
          <c:invertIfNegative val="0"/>
          <c:cat>
            <c:strRef>
              <c:f>'1.3'!$B$41:$B$43</c:f>
              <c:strCache>
                <c:ptCount val="3"/>
                <c:pt idx="0">
                  <c:v>IT</c:v>
                </c:pt>
                <c:pt idx="1">
                  <c:v>DE</c:v>
                </c:pt>
                <c:pt idx="2">
                  <c:v>FR</c:v>
                </c:pt>
              </c:strCache>
            </c:strRef>
          </c:cat>
          <c:val>
            <c:numRef>
              <c:f>'1.3'!$C$41:$C$43</c:f>
              <c:numCache>
                <c:formatCode>_-* #\ ##0.0\ _€_-;\-* #\ ##0.0\ _€_-;_-* "-"??\ _€_-;_-@_-</c:formatCode>
                <c:ptCount val="3"/>
                <c:pt idx="0">
                  <c:v>10.97</c:v>
                </c:pt>
                <c:pt idx="1">
                  <c:v>14.8</c:v>
                </c:pt>
                <c:pt idx="2">
                  <c:v>18.260000000000002</c:v>
                </c:pt>
              </c:numCache>
            </c:numRef>
          </c:val>
          <c:extLst>
            <c:ext xmlns:c16="http://schemas.microsoft.com/office/drawing/2014/chart" uri="{C3380CC4-5D6E-409C-BE32-E72D297353CC}">
              <c16:uniqueId val="{00000001-F9A0-43F0-AF87-A79C14F9CDBE}"/>
            </c:ext>
          </c:extLst>
        </c:ser>
        <c:dLbls>
          <c:showLegendKey val="0"/>
          <c:showVal val="0"/>
          <c:showCatName val="0"/>
          <c:showSerName val="0"/>
          <c:showPercent val="0"/>
          <c:showBubbleSize val="0"/>
        </c:dLbls>
        <c:gapWidth val="150"/>
        <c:axId val="145303040"/>
        <c:axId val="145304576"/>
      </c:barChart>
      <c:catAx>
        <c:axId val="145303040"/>
        <c:scaling>
          <c:orientation val="minMax"/>
        </c:scaling>
        <c:delete val="0"/>
        <c:axPos val="l"/>
        <c:numFmt formatCode="General" sourceLinked="0"/>
        <c:majorTickMark val="out"/>
        <c:minorTickMark val="none"/>
        <c:tickLblPos val="nextTo"/>
        <c:txPr>
          <a:bodyPr/>
          <a:lstStyle/>
          <a:p>
            <a:pPr>
              <a:defRPr b="1"/>
            </a:pPr>
            <a:endParaRPr lang="fr-FR"/>
          </a:p>
        </c:txPr>
        <c:crossAx val="145304576"/>
        <c:crosses val="autoZero"/>
        <c:auto val="1"/>
        <c:lblAlgn val="ctr"/>
        <c:lblOffset val="100"/>
        <c:noMultiLvlLbl val="0"/>
      </c:catAx>
      <c:valAx>
        <c:axId val="145304576"/>
        <c:scaling>
          <c:orientation val="minMax"/>
        </c:scaling>
        <c:delete val="0"/>
        <c:axPos val="b"/>
        <c:majorGridlines>
          <c:spPr>
            <a:ln w="6350">
              <a:solidFill>
                <a:schemeClr val="tx1">
                  <a:lumMod val="50000"/>
                  <a:lumOff val="50000"/>
                  <a:alpha val="20000"/>
                </a:schemeClr>
              </a:solidFill>
            </a:ln>
          </c:spPr>
        </c:majorGridlines>
        <c:title>
          <c:tx>
            <c:rich>
              <a:bodyPr/>
              <a:lstStyle/>
              <a:p>
                <a:pPr>
                  <a:defRPr/>
                </a:pPr>
                <a:r>
                  <a:rPr lang="fr-FR"/>
                  <a:t>Élèves</a:t>
                </a:r>
              </a:p>
            </c:rich>
          </c:tx>
          <c:layout>
            <c:manualLayout>
              <c:xMode val="edge"/>
              <c:yMode val="edge"/>
              <c:x val="0.8973457403252606"/>
              <c:y val="0.90292460306688394"/>
            </c:manualLayout>
          </c:layout>
          <c:overlay val="0"/>
        </c:title>
        <c:numFmt formatCode="_-* #\ ##0.0\ _€_-;\-* #\ ##0.0\ _€_-;_-* &quot;-&quot;??\ _€_-;_-@_-" sourceLinked="1"/>
        <c:majorTickMark val="out"/>
        <c:minorTickMark val="none"/>
        <c:tickLblPos val="nextTo"/>
        <c:crossAx val="145303040"/>
        <c:crosses val="autoZero"/>
        <c:crossBetween val="between"/>
      </c:valAx>
    </c:plotArea>
    <c:legend>
      <c:legendPos val="b"/>
      <c:layout>
        <c:manualLayout>
          <c:xMode val="edge"/>
          <c:yMode val="edge"/>
          <c:x val="0.37510137649933517"/>
          <c:y val="0.89840193909796984"/>
          <c:w val="0.25038745991892492"/>
          <c:h val="9.6355716690953941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Heures</a:t>
            </a:r>
          </a:p>
        </c:rich>
      </c:tx>
      <c:layout>
        <c:manualLayout>
          <c:xMode val="edge"/>
          <c:yMode val="edge"/>
          <c:x val="6.0563081788689459E-2"/>
          <c:y val="2.9304029304029304E-3"/>
        </c:manualLayout>
      </c:layout>
      <c:overlay val="1"/>
    </c:title>
    <c:autoTitleDeleted val="0"/>
    <c:plotArea>
      <c:layout/>
      <c:barChart>
        <c:barDir val="col"/>
        <c:grouping val="clustered"/>
        <c:varyColors val="0"/>
        <c:ser>
          <c:idx val="0"/>
          <c:order val="0"/>
          <c:tx>
            <c:strRef>
              <c:f>'1.4'!$C$4</c:f>
              <c:strCache>
                <c:ptCount val="1"/>
                <c:pt idx="0">
                  <c:v>Temps d'instruction moyen par année (échelle de gauche)</c:v>
                </c:pt>
              </c:strCache>
            </c:strRef>
          </c:tx>
          <c:spPr>
            <a:solidFill>
              <a:schemeClr val="accent1">
                <a:lumMod val="60000"/>
                <a:lumOff val="40000"/>
              </a:schemeClr>
            </a:solidFill>
            <a:ln w="6350">
              <a:solidFill>
                <a:schemeClr val="bg1"/>
              </a:solidFill>
            </a:ln>
          </c:spPr>
          <c:invertIfNegative val="0"/>
          <c:cat>
            <c:strRef>
              <c:f>'1.4'!$B$5:$B$33</c:f>
              <c:strCache>
                <c:ptCount val="29"/>
                <c:pt idx="0">
                  <c:v>DK</c:v>
                </c:pt>
                <c:pt idx="1">
                  <c:v>NL</c:v>
                </c:pt>
                <c:pt idx="2">
                  <c:v>LU</c:v>
                </c:pt>
                <c:pt idx="3">
                  <c:v>IT</c:v>
                </c:pt>
                <c:pt idx="4">
                  <c:v>IE</c:v>
                </c:pt>
                <c:pt idx="5">
                  <c:v>PT</c:v>
                </c:pt>
                <c:pt idx="6">
                  <c:v>FR</c:v>
                </c:pt>
                <c:pt idx="7">
                  <c:v>BEfr</c:v>
                </c:pt>
                <c:pt idx="8">
                  <c:v>BEnl</c:v>
                </c:pt>
                <c:pt idx="9">
                  <c:v>CY</c:v>
                </c:pt>
                <c:pt idx="10">
                  <c:v>ES</c:v>
                </c:pt>
                <c:pt idx="11">
                  <c:v>UE-27</c:v>
                </c:pt>
                <c:pt idx="12">
                  <c:v>EL</c:v>
                </c:pt>
                <c:pt idx="13">
                  <c:v>MT</c:v>
                </c:pt>
                <c:pt idx="14">
                  <c:v>DE</c:v>
                </c:pt>
                <c:pt idx="15">
                  <c:v>RO</c:v>
                </c:pt>
                <c:pt idx="16">
                  <c:v>SE</c:v>
                </c:pt>
                <c:pt idx="17">
                  <c:v>AT</c:v>
                </c:pt>
                <c:pt idx="18">
                  <c:v>LT</c:v>
                </c:pt>
                <c:pt idx="19">
                  <c:v>CZ</c:v>
                </c:pt>
                <c:pt idx="20">
                  <c:v>SI</c:v>
                </c:pt>
                <c:pt idx="21">
                  <c:v>HU</c:v>
                </c:pt>
                <c:pt idx="22">
                  <c:v>SK</c:v>
                </c:pt>
                <c:pt idx="23">
                  <c:v>EE</c:v>
                </c:pt>
                <c:pt idx="24">
                  <c:v>FI</c:v>
                </c:pt>
                <c:pt idx="25">
                  <c:v>LV</c:v>
                </c:pt>
                <c:pt idx="26">
                  <c:v>PL</c:v>
                </c:pt>
                <c:pt idx="27">
                  <c:v>BG</c:v>
                </c:pt>
                <c:pt idx="28">
                  <c:v>HR</c:v>
                </c:pt>
              </c:strCache>
            </c:strRef>
          </c:cat>
          <c:val>
            <c:numRef>
              <c:f>'1.4'!$C$5:$C$33</c:f>
              <c:numCache>
                <c:formatCode>0</c:formatCode>
                <c:ptCount val="29"/>
                <c:pt idx="0">
                  <c:v>1000</c:v>
                </c:pt>
                <c:pt idx="1">
                  <c:v>940</c:v>
                </c:pt>
                <c:pt idx="2">
                  <c:v>924</c:v>
                </c:pt>
                <c:pt idx="3">
                  <c:v>904.2</c:v>
                </c:pt>
                <c:pt idx="4">
                  <c:v>903</c:v>
                </c:pt>
                <c:pt idx="5">
                  <c:v>874</c:v>
                </c:pt>
                <c:pt idx="6">
                  <c:v>864</c:v>
                </c:pt>
                <c:pt idx="7">
                  <c:v>863</c:v>
                </c:pt>
                <c:pt idx="8">
                  <c:v>849</c:v>
                </c:pt>
                <c:pt idx="9">
                  <c:v>793</c:v>
                </c:pt>
                <c:pt idx="10">
                  <c:v>792.5</c:v>
                </c:pt>
                <c:pt idx="11">
                  <c:v>758.66442953020135</c:v>
                </c:pt>
                <c:pt idx="12">
                  <c:v>738.33333333333303</c:v>
                </c:pt>
                <c:pt idx="13">
                  <c:v>731.83</c:v>
                </c:pt>
                <c:pt idx="14">
                  <c:v>724</c:v>
                </c:pt>
                <c:pt idx="15">
                  <c:v>720</c:v>
                </c:pt>
                <c:pt idx="16">
                  <c:v>713.83333333333337</c:v>
                </c:pt>
                <c:pt idx="17">
                  <c:v>705</c:v>
                </c:pt>
                <c:pt idx="18">
                  <c:v>694.75</c:v>
                </c:pt>
                <c:pt idx="19">
                  <c:v>687</c:v>
                </c:pt>
                <c:pt idx="20">
                  <c:v>681.83333333333303</c:v>
                </c:pt>
                <c:pt idx="21">
                  <c:v>679.5</c:v>
                </c:pt>
                <c:pt idx="22">
                  <c:v>676.75</c:v>
                </c:pt>
                <c:pt idx="23">
                  <c:v>660.66666666666663</c:v>
                </c:pt>
                <c:pt idx="24">
                  <c:v>660.33333333333337</c:v>
                </c:pt>
                <c:pt idx="25">
                  <c:v>584.33000000000004</c:v>
                </c:pt>
                <c:pt idx="26">
                  <c:v>557.5</c:v>
                </c:pt>
                <c:pt idx="27">
                  <c:v>507</c:v>
                </c:pt>
                <c:pt idx="28">
                  <c:v>473</c:v>
                </c:pt>
              </c:numCache>
            </c:numRef>
          </c:val>
          <c:extLst>
            <c:ext xmlns:c16="http://schemas.microsoft.com/office/drawing/2014/chart" uri="{C3380CC4-5D6E-409C-BE32-E72D297353CC}">
              <c16:uniqueId val="{00000000-DCC9-477E-8F7F-95CACA3738CF}"/>
            </c:ext>
          </c:extLst>
        </c:ser>
        <c:dLbls>
          <c:showLegendKey val="0"/>
          <c:showVal val="0"/>
          <c:showCatName val="0"/>
          <c:showSerName val="0"/>
          <c:showPercent val="0"/>
          <c:showBubbleSize val="0"/>
        </c:dLbls>
        <c:gapWidth val="125"/>
        <c:axId val="136290688"/>
        <c:axId val="180638848"/>
      </c:barChart>
      <c:lineChart>
        <c:grouping val="standard"/>
        <c:varyColors val="0"/>
        <c:ser>
          <c:idx val="1"/>
          <c:order val="1"/>
          <c:tx>
            <c:strRef>
              <c:f>'1.4'!$D$4</c:f>
              <c:strCache>
                <c:ptCount val="1"/>
                <c:pt idx="0">
                  <c:v>Durée de la CITE 1 (échelle de droite)</c:v>
                </c:pt>
              </c:strCache>
            </c:strRef>
          </c:tx>
          <c:spPr>
            <a:ln>
              <a:noFill/>
            </a:ln>
          </c:spPr>
          <c:marker>
            <c:symbol val="diamond"/>
            <c:size val="6"/>
            <c:spPr>
              <a:solidFill>
                <a:schemeClr val="accent4"/>
              </a:solidFill>
              <a:ln w="6350">
                <a:solidFill>
                  <a:schemeClr val="bg1"/>
                </a:solidFill>
              </a:ln>
            </c:spPr>
          </c:marker>
          <c:cat>
            <c:strRef>
              <c:f>'1.4'!$B$5:$B$33</c:f>
              <c:strCache>
                <c:ptCount val="29"/>
                <c:pt idx="0">
                  <c:v>DK</c:v>
                </c:pt>
                <c:pt idx="1">
                  <c:v>NL</c:v>
                </c:pt>
                <c:pt idx="2">
                  <c:v>LU</c:v>
                </c:pt>
                <c:pt idx="3">
                  <c:v>IT</c:v>
                </c:pt>
                <c:pt idx="4">
                  <c:v>IE</c:v>
                </c:pt>
                <c:pt idx="5">
                  <c:v>PT</c:v>
                </c:pt>
                <c:pt idx="6">
                  <c:v>FR</c:v>
                </c:pt>
                <c:pt idx="7">
                  <c:v>BEfr</c:v>
                </c:pt>
                <c:pt idx="8">
                  <c:v>BEnl</c:v>
                </c:pt>
                <c:pt idx="9">
                  <c:v>CY</c:v>
                </c:pt>
                <c:pt idx="10">
                  <c:v>ES</c:v>
                </c:pt>
                <c:pt idx="11">
                  <c:v>UE-27</c:v>
                </c:pt>
                <c:pt idx="12">
                  <c:v>EL</c:v>
                </c:pt>
                <c:pt idx="13">
                  <c:v>MT</c:v>
                </c:pt>
                <c:pt idx="14">
                  <c:v>DE</c:v>
                </c:pt>
                <c:pt idx="15">
                  <c:v>RO</c:v>
                </c:pt>
                <c:pt idx="16">
                  <c:v>SE</c:v>
                </c:pt>
                <c:pt idx="17">
                  <c:v>AT</c:v>
                </c:pt>
                <c:pt idx="18">
                  <c:v>LT</c:v>
                </c:pt>
                <c:pt idx="19">
                  <c:v>CZ</c:v>
                </c:pt>
                <c:pt idx="20">
                  <c:v>SI</c:v>
                </c:pt>
                <c:pt idx="21">
                  <c:v>HU</c:v>
                </c:pt>
                <c:pt idx="22">
                  <c:v>SK</c:v>
                </c:pt>
                <c:pt idx="23">
                  <c:v>EE</c:v>
                </c:pt>
                <c:pt idx="24">
                  <c:v>FI</c:v>
                </c:pt>
                <c:pt idx="25">
                  <c:v>LV</c:v>
                </c:pt>
                <c:pt idx="26">
                  <c:v>PL</c:v>
                </c:pt>
                <c:pt idx="27">
                  <c:v>BG</c:v>
                </c:pt>
                <c:pt idx="28">
                  <c:v>HR</c:v>
                </c:pt>
              </c:strCache>
            </c:strRef>
          </c:cat>
          <c:val>
            <c:numRef>
              <c:f>'1.4'!$D$5:$D$33</c:f>
              <c:numCache>
                <c:formatCode>0.0</c:formatCode>
                <c:ptCount val="29"/>
                <c:pt idx="0">
                  <c:v>7</c:v>
                </c:pt>
                <c:pt idx="1">
                  <c:v>6</c:v>
                </c:pt>
                <c:pt idx="2">
                  <c:v>6</c:v>
                </c:pt>
                <c:pt idx="3">
                  <c:v>5</c:v>
                </c:pt>
                <c:pt idx="4">
                  <c:v>6</c:v>
                </c:pt>
                <c:pt idx="5">
                  <c:v>6</c:v>
                </c:pt>
                <c:pt idx="6">
                  <c:v>5</c:v>
                </c:pt>
                <c:pt idx="7">
                  <c:v>6</c:v>
                </c:pt>
                <c:pt idx="8">
                  <c:v>6</c:v>
                </c:pt>
                <c:pt idx="9">
                  <c:v>6</c:v>
                </c:pt>
                <c:pt idx="10">
                  <c:v>6</c:v>
                </c:pt>
                <c:pt idx="11">
                  <c:v>5.3214285714285712</c:v>
                </c:pt>
                <c:pt idx="12">
                  <c:v>6</c:v>
                </c:pt>
                <c:pt idx="13">
                  <c:v>6</c:v>
                </c:pt>
                <c:pt idx="14">
                  <c:v>4</c:v>
                </c:pt>
                <c:pt idx="15">
                  <c:v>5</c:v>
                </c:pt>
                <c:pt idx="16">
                  <c:v>6</c:v>
                </c:pt>
                <c:pt idx="17">
                  <c:v>4</c:v>
                </c:pt>
                <c:pt idx="18">
                  <c:v>4</c:v>
                </c:pt>
                <c:pt idx="19">
                  <c:v>5</c:v>
                </c:pt>
                <c:pt idx="20">
                  <c:v>6</c:v>
                </c:pt>
                <c:pt idx="21">
                  <c:v>4</c:v>
                </c:pt>
                <c:pt idx="22">
                  <c:v>4</c:v>
                </c:pt>
                <c:pt idx="23">
                  <c:v>6</c:v>
                </c:pt>
                <c:pt idx="24">
                  <c:v>6</c:v>
                </c:pt>
                <c:pt idx="25">
                  <c:v>6</c:v>
                </c:pt>
                <c:pt idx="26">
                  <c:v>4</c:v>
                </c:pt>
                <c:pt idx="27">
                  <c:v>4</c:v>
                </c:pt>
                <c:pt idx="28">
                  <c:v>4</c:v>
                </c:pt>
              </c:numCache>
            </c:numRef>
          </c:val>
          <c:smooth val="0"/>
          <c:extLst>
            <c:ext xmlns:c16="http://schemas.microsoft.com/office/drawing/2014/chart" uri="{C3380CC4-5D6E-409C-BE32-E72D297353CC}">
              <c16:uniqueId val="{00000001-DCC9-477E-8F7F-95CACA3738CF}"/>
            </c:ext>
          </c:extLst>
        </c:ser>
        <c:dLbls>
          <c:showLegendKey val="0"/>
          <c:showVal val="0"/>
          <c:showCatName val="0"/>
          <c:showSerName val="0"/>
          <c:showPercent val="0"/>
          <c:showBubbleSize val="0"/>
        </c:dLbls>
        <c:marker val="1"/>
        <c:smooth val="0"/>
        <c:axId val="126829312"/>
        <c:axId val="180640768"/>
      </c:lineChart>
      <c:catAx>
        <c:axId val="136290688"/>
        <c:scaling>
          <c:orientation val="minMax"/>
        </c:scaling>
        <c:delete val="0"/>
        <c:axPos val="b"/>
        <c:numFmt formatCode="General" sourceLinked="0"/>
        <c:majorTickMark val="out"/>
        <c:minorTickMark val="none"/>
        <c:tickLblPos val="low"/>
        <c:txPr>
          <a:bodyPr rot="0"/>
          <a:lstStyle/>
          <a:p>
            <a:pPr>
              <a:defRPr/>
            </a:pPr>
            <a:endParaRPr lang="fr-FR"/>
          </a:p>
        </c:txPr>
        <c:crossAx val="180638848"/>
        <c:crossesAt val="0"/>
        <c:auto val="1"/>
        <c:lblAlgn val="ctr"/>
        <c:lblOffset val="100"/>
        <c:noMultiLvlLbl val="0"/>
      </c:catAx>
      <c:valAx>
        <c:axId val="180638848"/>
        <c:scaling>
          <c:orientation val="minMax"/>
          <c:max val="1200"/>
          <c:min val="0"/>
        </c:scaling>
        <c:delete val="0"/>
        <c:axPos val="l"/>
        <c:majorGridlines>
          <c:spPr>
            <a:ln>
              <a:solidFill>
                <a:schemeClr val="bg1">
                  <a:lumMod val="85000"/>
                  <a:alpha val="20000"/>
                </a:schemeClr>
              </a:solidFill>
            </a:ln>
          </c:spPr>
        </c:majorGridlines>
        <c:numFmt formatCode="0" sourceLinked="1"/>
        <c:majorTickMark val="out"/>
        <c:minorTickMark val="none"/>
        <c:tickLblPos val="nextTo"/>
        <c:spPr>
          <a:noFill/>
          <a:ln>
            <a:solidFill>
              <a:schemeClr val="tx1">
                <a:lumMod val="50000"/>
                <a:lumOff val="50000"/>
                <a:alpha val="20000"/>
              </a:schemeClr>
            </a:solidFill>
          </a:ln>
        </c:spPr>
        <c:crossAx val="136290688"/>
        <c:crosses val="autoZero"/>
        <c:crossBetween val="between"/>
        <c:majorUnit val="150"/>
      </c:valAx>
      <c:valAx>
        <c:axId val="180640768"/>
        <c:scaling>
          <c:orientation val="minMax"/>
          <c:max val="8"/>
        </c:scaling>
        <c:delete val="0"/>
        <c:axPos val="r"/>
        <c:numFmt formatCode="0" sourceLinked="0"/>
        <c:majorTickMark val="out"/>
        <c:minorTickMark val="none"/>
        <c:tickLblPos val="nextTo"/>
        <c:crossAx val="126829312"/>
        <c:crosses val="max"/>
        <c:crossBetween val="between"/>
      </c:valAx>
      <c:catAx>
        <c:axId val="126829312"/>
        <c:scaling>
          <c:orientation val="minMax"/>
        </c:scaling>
        <c:delete val="1"/>
        <c:axPos val="b"/>
        <c:numFmt formatCode="General" sourceLinked="1"/>
        <c:majorTickMark val="out"/>
        <c:minorTickMark val="none"/>
        <c:tickLblPos val="nextTo"/>
        <c:crossAx val="180640768"/>
        <c:crosses val="autoZero"/>
        <c:auto val="1"/>
        <c:lblAlgn val="ctr"/>
        <c:lblOffset val="100"/>
        <c:noMultiLvlLbl val="0"/>
      </c:catAx>
    </c:plotArea>
    <c:legend>
      <c:legendPos val="b"/>
      <c:layout>
        <c:manualLayout>
          <c:xMode val="edge"/>
          <c:yMode val="edge"/>
          <c:x val="0.21458910016525418"/>
          <c:y val="0.93482441223647927"/>
          <c:w val="0.57801326116286744"/>
          <c:h val="4.1550140284188616E-2"/>
        </c:manualLayout>
      </c:layout>
      <c:overlay val="0"/>
    </c:legend>
    <c:plotVisOnly val="1"/>
    <c:dispBlanksAs val="gap"/>
    <c:showDLblsOverMax val="0"/>
  </c:chart>
  <c:spPr>
    <a:ln>
      <a:solidFill>
        <a:schemeClr val="bg1">
          <a:lumMod val="85000"/>
        </a:schemeClr>
      </a:solidFill>
    </a:ln>
  </c:spPr>
  <c:txPr>
    <a:bodyPr/>
    <a:lstStyle/>
    <a:p>
      <a:pPr>
        <a:defRPr sz="800"/>
      </a:pPr>
      <a:endParaRPr lang="fr-FR"/>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4.9001936911156438E-2"/>
          <c:y val="3.8339142839496319E-2"/>
          <c:w val="0.92935638589335057"/>
          <c:h val="0.84515662280704384"/>
        </c:manualLayout>
      </c:layout>
      <c:barChart>
        <c:barDir val="col"/>
        <c:grouping val="stacked"/>
        <c:varyColors val="0"/>
        <c:ser>
          <c:idx val="0"/>
          <c:order val="0"/>
          <c:tx>
            <c:strRef>
              <c:f>'1.4'!$C$39</c:f>
              <c:strCache>
                <c:ptCount val="1"/>
                <c:pt idx="0">
                  <c:v>Lecture, écriture, littérature </c:v>
                </c:pt>
              </c:strCache>
            </c:strRef>
          </c:tx>
          <c:spPr>
            <a:solidFill>
              <a:schemeClr val="accent1">
                <a:lumMod val="75000"/>
              </a:schemeClr>
            </a:solidFill>
            <a:ln w="6350">
              <a:solidFill>
                <a:schemeClr val="bg1"/>
              </a:solidFill>
            </a:ln>
            <a:effectLst/>
          </c:spPr>
          <c:invertIfNegative val="0"/>
          <c:cat>
            <c:strRef>
              <c:f>'1.4'!$B$40:$B$56</c:f>
              <c:strCache>
                <c:ptCount val="17"/>
                <c:pt idx="0">
                  <c:v>HR</c:v>
                </c:pt>
                <c:pt idx="1">
                  <c:v>HU</c:v>
                </c:pt>
                <c:pt idx="2">
                  <c:v>LT</c:v>
                </c:pt>
                <c:pt idx="3">
                  <c:v>DE</c:v>
                </c:pt>
                <c:pt idx="4">
                  <c:v>LV</c:v>
                </c:pt>
                <c:pt idx="5">
                  <c:v>RO</c:v>
                </c:pt>
                <c:pt idx="6">
                  <c:v>FI</c:v>
                </c:pt>
                <c:pt idx="7">
                  <c:v>EE</c:v>
                </c:pt>
                <c:pt idx="8">
                  <c:v>SI</c:v>
                </c:pt>
                <c:pt idx="9">
                  <c:v>SE</c:v>
                </c:pt>
                <c:pt idx="10">
                  <c:v>FR</c:v>
                </c:pt>
                <c:pt idx="11">
                  <c:v>MT</c:v>
                </c:pt>
                <c:pt idx="12">
                  <c:v>EL</c:v>
                </c:pt>
                <c:pt idx="13">
                  <c:v>ES</c:v>
                </c:pt>
                <c:pt idx="14">
                  <c:v>CY</c:v>
                </c:pt>
                <c:pt idx="15">
                  <c:v>IE</c:v>
                </c:pt>
                <c:pt idx="16">
                  <c:v>LU</c:v>
                </c:pt>
              </c:strCache>
            </c:strRef>
          </c:cat>
          <c:val>
            <c:numRef>
              <c:f>'1.4'!$C$40:$C$56</c:f>
              <c:numCache>
                <c:formatCode>General</c:formatCode>
                <c:ptCount val="17"/>
                <c:pt idx="0">
                  <c:v>524</c:v>
                </c:pt>
                <c:pt idx="1">
                  <c:v>686</c:v>
                </c:pt>
                <c:pt idx="2">
                  <c:v>810</c:v>
                </c:pt>
                <c:pt idx="3">
                  <c:v>778</c:v>
                </c:pt>
                <c:pt idx="4">
                  <c:v>814</c:v>
                </c:pt>
                <c:pt idx="5">
                  <c:v>1008</c:v>
                </c:pt>
                <c:pt idx="6">
                  <c:v>912</c:v>
                </c:pt>
                <c:pt idx="7">
                  <c:v>893</c:v>
                </c:pt>
                <c:pt idx="8">
                  <c:v>919</c:v>
                </c:pt>
                <c:pt idx="9">
                  <c:v>1200</c:v>
                </c:pt>
                <c:pt idx="10">
                  <c:v>1656</c:v>
                </c:pt>
                <c:pt idx="11">
                  <c:v>656</c:v>
                </c:pt>
                <c:pt idx="12">
                  <c:v>1183</c:v>
                </c:pt>
                <c:pt idx="13">
                  <c:v>1089</c:v>
                </c:pt>
                <c:pt idx="14">
                  <c:v>1406</c:v>
                </c:pt>
                <c:pt idx="15">
                  <c:v>1086</c:v>
                </c:pt>
                <c:pt idx="16">
                  <c:v>1601</c:v>
                </c:pt>
              </c:numCache>
            </c:numRef>
          </c:val>
          <c:extLst>
            <c:ext xmlns:c16="http://schemas.microsoft.com/office/drawing/2014/chart" uri="{C3380CC4-5D6E-409C-BE32-E72D297353CC}">
              <c16:uniqueId val="{00000000-909B-446B-A03C-6A1784E27F0D}"/>
            </c:ext>
          </c:extLst>
        </c:ser>
        <c:ser>
          <c:idx val="1"/>
          <c:order val="1"/>
          <c:tx>
            <c:strRef>
              <c:f>'1.4'!$D$39</c:f>
              <c:strCache>
                <c:ptCount val="1"/>
                <c:pt idx="0">
                  <c:v>Mathématiques</c:v>
                </c:pt>
              </c:strCache>
            </c:strRef>
          </c:tx>
          <c:spPr>
            <a:solidFill>
              <a:schemeClr val="accent1"/>
            </a:solidFill>
            <a:ln w="6350">
              <a:solidFill>
                <a:schemeClr val="bg1"/>
              </a:solidFill>
            </a:ln>
            <a:effectLst/>
          </c:spPr>
          <c:invertIfNegative val="0"/>
          <c:cat>
            <c:strRef>
              <c:f>'1.4'!$B$40:$B$56</c:f>
              <c:strCache>
                <c:ptCount val="17"/>
                <c:pt idx="0">
                  <c:v>HR</c:v>
                </c:pt>
                <c:pt idx="1">
                  <c:v>HU</c:v>
                </c:pt>
                <c:pt idx="2">
                  <c:v>LT</c:v>
                </c:pt>
                <c:pt idx="3">
                  <c:v>DE</c:v>
                </c:pt>
                <c:pt idx="4">
                  <c:v>LV</c:v>
                </c:pt>
                <c:pt idx="5">
                  <c:v>RO</c:v>
                </c:pt>
                <c:pt idx="6">
                  <c:v>FI</c:v>
                </c:pt>
                <c:pt idx="7">
                  <c:v>EE</c:v>
                </c:pt>
                <c:pt idx="8">
                  <c:v>SI</c:v>
                </c:pt>
                <c:pt idx="9">
                  <c:v>SE</c:v>
                </c:pt>
                <c:pt idx="10">
                  <c:v>FR</c:v>
                </c:pt>
                <c:pt idx="11">
                  <c:v>MT</c:v>
                </c:pt>
                <c:pt idx="12">
                  <c:v>EL</c:v>
                </c:pt>
                <c:pt idx="13">
                  <c:v>ES</c:v>
                </c:pt>
                <c:pt idx="14">
                  <c:v>CY</c:v>
                </c:pt>
                <c:pt idx="15">
                  <c:v>IE</c:v>
                </c:pt>
                <c:pt idx="16">
                  <c:v>LU</c:v>
                </c:pt>
              </c:strCache>
            </c:strRef>
          </c:cat>
          <c:val>
            <c:numRef>
              <c:f>'1.4'!$D$40:$D$56</c:f>
              <c:numCache>
                <c:formatCode>General</c:formatCode>
                <c:ptCount val="17"/>
                <c:pt idx="0">
                  <c:v>420</c:v>
                </c:pt>
                <c:pt idx="1">
                  <c:v>440</c:v>
                </c:pt>
                <c:pt idx="2">
                  <c:v>486</c:v>
                </c:pt>
                <c:pt idx="3">
                  <c:v>598</c:v>
                </c:pt>
                <c:pt idx="4">
                  <c:v>634</c:v>
                </c:pt>
                <c:pt idx="5">
                  <c:v>648</c:v>
                </c:pt>
                <c:pt idx="6">
                  <c:v>599</c:v>
                </c:pt>
                <c:pt idx="7">
                  <c:v>604</c:v>
                </c:pt>
                <c:pt idx="8">
                  <c:v>682</c:v>
                </c:pt>
                <c:pt idx="9">
                  <c:v>830</c:v>
                </c:pt>
                <c:pt idx="10">
                  <c:v>900</c:v>
                </c:pt>
                <c:pt idx="11">
                  <c:v>837</c:v>
                </c:pt>
                <c:pt idx="12">
                  <c:v>640</c:v>
                </c:pt>
                <c:pt idx="13">
                  <c:v>869</c:v>
                </c:pt>
                <c:pt idx="14">
                  <c:v>908</c:v>
                </c:pt>
                <c:pt idx="15">
                  <c:v>906</c:v>
                </c:pt>
                <c:pt idx="16">
                  <c:v>1056</c:v>
                </c:pt>
              </c:numCache>
            </c:numRef>
          </c:val>
          <c:extLst>
            <c:ext xmlns:c16="http://schemas.microsoft.com/office/drawing/2014/chart" uri="{C3380CC4-5D6E-409C-BE32-E72D297353CC}">
              <c16:uniqueId val="{00000001-909B-446B-A03C-6A1784E27F0D}"/>
            </c:ext>
          </c:extLst>
        </c:ser>
        <c:ser>
          <c:idx val="2"/>
          <c:order val="2"/>
          <c:tx>
            <c:strRef>
              <c:f>'1.4'!$E$39</c:f>
              <c:strCache>
                <c:ptCount val="1"/>
                <c:pt idx="0">
                  <c:v>Sciences naturelles</c:v>
                </c:pt>
              </c:strCache>
            </c:strRef>
          </c:tx>
          <c:spPr>
            <a:solidFill>
              <a:schemeClr val="accent1">
                <a:lumMod val="60000"/>
                <a:lumOff val="40000"/>
              </a:schemeClr>
            </a:solidFill>
            <a:ln w="6350">
              <a:solidFill>
                <a:schemeClr val="bg1"/>
              </a:solidFill>
            </a:ln>
            <a:effectLst/>
          </c:spPr>
          <c:invertIfNegative val="0"/>
          <c:cat>
            <c:strRef>
              <c:f>'1.4'!$B$40:$B$56</c:f>
              <c:strCache>
                <c:ptCount val="17"/>
                <c:pt idx="0">
                  <c:v>HR</c:v>
                </c:pt>
                <c:pt idx="1">
                  <c:v>HU</c:v>
                </c:pt>
                <c:pt idx="2">
                  <c:v>LT</c:v>
                </c:pt>
                <c:pt idx="3">
                  <c:v>DE</c:v>
                </c:pt>
                <c:pt idx="4">
                  <c:v>LV</c:v>
                </c:pt>
                <c:pt idx="5">
                  <c:v>RO</c:v>
                </c:pt>
                <c:pt idx="6">
                  <c:v>FI</c:v>
                </c:pt>
                <c:pt idx="7">
                  <c:v>EE</c:v>
                </c:pt>
                <c:pt idx="8">
                  <c:v>SI</c:v>
                </c:pt>
                <c:pt idx="9">
                  <c:v>SE</c:v>
                </c:pt>
                <c:pt idx="10">
                  <c:v>FR</c:v>
                </c:pt>
                <c:pt idx="11">
                  <c:v>MT</c:v>
                </c:pt>
                <c:pt idx="12">
                  <c:v>EL</c:v>
                </c:pt>
                <c:pt idx="13">
                  <c:v>ES</c:v>
                </c:pt>
                <c:pt idx="14">
                  <c:v>CY</c:v>
                </c:pt>
                <c:pt idx="15">
                  <c:v>IE</c:v>
                </c:pt>
                <c:pt idx="16">
                  <c:v>LU</c:v>
                </c:pt>
              </c:strCache>
            </c:strRef>
          </c:cat>
          <c:val>
            <c:numRef>
              <c:f>'1.4'!$E$40:$E$56</c:f>
              <c:numCache>
                <c:formatCode>General</c:formatCode>
                <c:ptCount val="17"/>
                <c:pt idx="0">
                  <c:v>238</c:v>
                </c:pt>
                <c:pt idx="1">
                  <c:v>54</c:v>
                </c:pt>
                <c:pt idx="2">
                  <c:v>108</c:v>
                </c:pt>
                <c:pt idx="3">
                  <c:v>133</c:v>
                </c:pt>
                <c:pt idx="4">
                  <c:v>271</c:v>
                </c:pt>
                <c:pt idx="5">
                  <c:v>180</c:v>
                </c:pt>
                <c:pt idx="6">
                  <c:v>399</c:v>
                </c:pt>
                <c:pt idx="7">
                  <c:v>263</c:v>
                </c:pt>
                <c:pt idx="8">
                  <c:v>260</c:v>
                </c:pt>
                <c:pt idx="9">
                  <c:v>336</c:v>
                </c:pt>
                <c:pt idx="10">
                  <c:v>306</c:v>
                </c:pt>
                <c:pt idx="11">
                  <c:v>248</c:v>
                </c:pt>
                <c:pt idx="12">
                  <c:v>492</c:v>
                </c:pt>
                <c:pt idx="13">
                  <c:v>332</c:v>
                </c:pt>
                <c:pt idx="14">
                  <c:v>270</c:v>
                </c:pt>
                <c:pt idx="15">
                  <c:v>216</c:v>
                </c:pt>
                <c:pt idx="16">
                  <c:v>396</c:v>
                </c:pt>
              </c:numCache>
            </c:numRef>
          </c:val>
          <c:extLst>
            <c:ext xmlns:c16="http://schemas.microsoft.com/office/drawing/2014/chart" uri="{C3380CC4-5D6E-409C-BE32-E72D297353CC}">
              <c16:uniqueId val="{00000002-909B-446B-A03C-6A1784E27F0D}"/>
            </c:ext>
          </c:extLst>
        </c:ser>
        <c:ser>
          <c:idx val="3"/>
          <c:order val="3"/>
          <c:tx>
            <c:strRef>
              <c:f>'1.4'!$F$39</c:f>
              <c:strCache>
                <c:ptCount val="1"/>
                <c:pt idx="0">
                  <c:v>Langues vivantes </c:v>
                </c:pt>
              </c:strCache>
            </c:strRef>
          </c:tx>
          <c:spPr>
            <a:solidFill>
              <a:schemeClr val="accent1">
                <a:lumMod val="40000"/>
                <a:lumOff val="60000"/>
              </a:schemeClr>
            </a:solidFill>
            <a:ln w="6350">
              <a:solidFill>
                <a:schemeClr val="bg1"/>
              </a:solidFill>
            </a:ln>
            <a:effectLst/>
          </c:spPr>
          <c:invertIfNegative val="0"/>
          <c:cat>
            <c:strRef>
              <c:f>'1.4'!$B$40:$B$56</c:f>
              <c:strCache>
                <c:ptCount val="17"/>
                <c:pt idx="0">
                  <c:v>HR</c:v>
                </c:pt>
                <c:pt idx="1">
                  <c:v>HU</c:v>
                </c:pt>
                <c:pt idx="2">
                  <c:v>LT</c:v>
                </c:pt>
                <c:pt idx="3">
                  <c:v>DE</c:v>
                </c:pt>
                <c:pt idx="4">
                  <c:v>LV</c:v>
                </c:pt>
                <c:pt idx="5">
                  <c:v>RO</c:v>
                </c:pt>
                <c:pt idx="6">
                  <c:v>FI</c:v>
                </c:pt>
                <c:pt idx="7">
                  <c:v>EE</c:v>
                </c:pt>
                <c:pt idx="8">
                  <c:v>SI</c:v>
                </c:pt>
                <c:pt idx="9">
                  <c:v>SE</c:v>
                </c:pt>
                <c:pt idx="10">
                  <c:v>FR</c:v>
                </c:pt>
                <c:pt idx="11">
                  <c:v>MT</c:v>
                </c:pt>
                <c:pt idx="12">
                  <c:v>EL</c:v>
                </c:pt>
                <c:pt idx="13">
                  <c:v>ES</c:v>
                </c:pt>
                <c:pt idx="14">
                  <c:v>CY</c:v>
                </c:pt>
                <c:pt idx="15">
                  <c:v>IE</c:v>
                </c:pt>
                <c:pt idx="16">
                  <c:v>LU</c:v>
                </c:pt>
              </c:strCache>
            </c:strRef>
          </c:cat>
          <c:val>
            <c:numRef>
              <c:f>'1.4'!$F$40:$F$56</c:f>
              <c:numCache>
                <c:formatCode>General</c:formatCode>
                <c:ptCount val="17"/>
                <c:pt idx="0">
                  <c:v>212</c:v>
                </c:pt>
                <c:pt idx="1">
                  <c:v>55</c:v>
                </c:pt>
                <c:pt idx="2">
                  <c:v>162</c:v>
                </c:pt>
                <c:pt idx="3">
                  <c:v>146</c:v>
                </c:pt>
                <c:pt idx="4">
                  <c:v>384</c:v>
                </c:pt>
                <c:pt idx="5">
                  <c:v>192</c:v>
                </c:pt>
                <c:pt idx="6">
                  <c:v>371</c:v>
                </c:pt>
                <c:pt idx="7">
                  <c:v>394</c:v>
                </c:pt>
                <c:pt idx="8">
                  <c:v>238</c:v>
                </c:pt>
                <c:pt idx="9">
                  <c:v>328</c:v>
                </c:pt>
                <c:pt idx="10">
                  <c:v>270</c:v>
                </c:pt>
                <c:pt idx="11">
                  <c:v>656</c:v>
                </c:pt>
                <c:pt idx="12">
                  <c:v>394</c:v>
                </c:pt>
                <c:pt idx="13">
                  <c:v>543</c:v>
                </c:pt>
                <c:pt idx="14">
                  <c:v>270</c:v>
                </c:pt>
                <c:pt idx="15">
                  <c:v>756</c:v>
                </c:pt>
                <c:pt idx="16">
                  <c:v>955</c:v>
                </c:pt>
              </c:numCache>
            </c:numRef>
          </c:val>
          <c:extLst>
            <c:ext xmlns:c16="http://schemas.microsoft.com/office/drawing/2014/chart" uri="{C3380CC4-5D6E-409C-BE32-E72D297353CC}">
              <c16:uniqueId val="{00000003-909B-446B-A03C-6A1784E27F0D}"/>
            </c:ext>
          </c:extLst>
        </c:ser>
        <c:ser>
          <c:idx val="4"/>
          <c:order val="4"/>
          <c:tx>
            <c:strRef>
              <c:f>'1.4'!$G$39</c:f>
              <c:strCache>
                <c:ptCount val="1"/>
                <c:pt idx="0">
                  <c:v>Autres disciplines obligatoires</c:v>
                </c:pt>
              </c:strCache>
            </c:strRef>
          </c:tx>
          <c:spPr>
            <a:solidFill>
              <a:schemeClr val="accent4"/>
            </a:solidFill>
            <a:ln w="6350">
              <a:solidFill>
                <a:schemeClr val="bg1"/>
              </a:solidFill>
            </a:ln>
            <a:effectLst/>
          </c:spPr>
          <c:invertIfNegative val="0"/>
          <c:cat>
            <c:strRef>
              <c:f>'1.4'!$B$40:$B$56</c:f>
              <c:strCache>
                <c:ptCount val="17"/>
                <c:pt idx="0">
                  <c:v>HR</c:v>
                </c:pt>
                <c:pt idx="1">
                  <c:v>HU</c:v>
                </c:pt>
                <c:pt idx="2">
                  <c:v>LT</c:v>
                </c:pt>
                <c:pt idx="3">
                  <c:v>DE</c:v>
                </c:pt>
                <c:pt idx="4">
                  <c:v>LV</c:v>
                </c:pt>
                <c:pt idx="5">
                  <c:v>RO</c:v>
                </c:pt>
                <c:pt idx="6">
                  <c:v>FI</c:v>
                </c:pt>
                <c:pt idx="7">
                  <c:v>EE</c:v>
                </c:pt>
                <c:pt idx="8">
                  <c:v>SI</c:v>
                </c:pt>
                <c:pt idx="9">
                  <c:v>SE</c:v>
                </c:pt>
                <c:pt idx="10">
                  <c:v>FR</c:v>
                </c:pt>
                <c:pt idx="11">
                  <c:v>MT</c:v>
                </c:pt>
                <c:pt idx="12">
                  <c:v>EL</c:v>
                </c:pt>
                <c:pt idx="13">
                  <c:v>ES</c:v>
                </c:pt>
                <c:pt idx="14">
                  <c:v>CY</c:v>
                </c:pt>
                <c:pt idx="15">
                  <c:v>IE</c:v>
                </c:pt>
                <c:pt idx="16">
                  <c:v>LU</c:v>
                </c:pt>
              </c:strCache>
            </c:strRef>
          </c:cat>
          <c:val>
            <c:numRef>
              <c:f>'1.4'!$G$40:$G$56</c:f>
              <c:numCache>
                <c:formatCode>General</c:formatCode>
                <c:ptCount val="17"/>
                <c:pt idx="0">
                  <c:v>498</c:v>
                </c:pt>
                <c:pt idx="1">
                  <c:v>1483</c:v>
                </c:pt>
                <c:pt idx="2">
                  <c:v>1213</c:v>
                </c:pt>
                <c:pt idx="3">
                  <c:v>1241</c:v>
                </c:pt>
                <c:pt idx="4">
                  <c:v>1403</c:v>
                </c:pt>
                <c:pt idx="5">
                  <c:v>1572</c:v>
                </c:pt>
                <c:pt idx="6">
                  <c:v>1681</c:v>
                </c:pt>
                <c:pt idx="7">
                  <c:v>1810</c:v>
                </c:pt>
                <c:pt idx="8">
                  <c:v>1992</c:v>
                </c:pt>
                <c:pt idx="9">
                  <c:v>1589</c:v>
                </c:pt>
                <c:pt idx="10">
                  <c:v>1188</c:v>
                </c:pt>
                <c:pt idx="11">
                  <c:v>1994</c:v>
                </c:pt>
                <c:pt idx="12">
                  <c:v>1723</c:v>
                </c:pt>
                <c:pt idx="13">
                  <c:v>1922</c:v>
                </c:pt>
                <c:pt idx="14">
                  <c:v>1904</c:v>
                </c:pt>
                <c:pt idx="15">
                  <c:v>2454</c:v>
                </c:pt>
                <c:pt idx="16">
                  <c:v>1536</c:v>
                </c:pt>
              </c:numCache>
            </c:numRef>
          </c:val>
          <c:extLst>
            <c:ext xmlns:c16="http://schemas.microsoft.com/office/drawing/2014/chart" uri="{C3380CC4-5D6E-409C-BE32-E72D297353CC}">
              <c16:uniqueId val="{00000004-909B-446B-A03C-6A1784E27F0D}"/>
            </c:ext>
          </c:extLst>
        </c:ser>
        <c:dLbls>
          <c:showLegendKey val="0"/>
          <c:showVal val="0"/>
          <c:showCatName val="0"/>
          <c:showSerName val="0"/>
          <c:showPercent val="0"/>
          <c:showBubbleSize val="0"/>
        </c:dLbls>
        <c:gapWidth val="150"/>
        <c:overlap val="100"/>
        <c:axId val="128925056"/>
        <c:axId val="128955520"/>
      </c:barChart>
      <c:catAx>
        <c:axId val="128925056"/>
        <c:scaling>
          <c:orientation val="minMax"/>
        </c:scaling>
        <c:delete val="0"/>
        <c:axPos val="b"/>
        <c:numFmt formatCode="General" sourceLinked="0"/>
        <c:majorTickMark val="out"/>
        <c:minorTickMark val="none"/>
        <c:tickLblPos val="nextTo"/>
        <c:crossAx val="128955520"/>
        <c:crosses val="autoZero"/>
        <c:auto val="1"/>
        <c:lblAlgn val="ctr"/>
        <c:lblOffset val="100"/>
        <c:noMultiLvlLbl val="0"/>
      </c:catAx>
      <c:valAx>
        <c:axId val="128955520"/>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Heures</a:t>
                </a:r>
              </a:p>
            </c:rich>
          </c:tx>
          <c:layout>
            <c:manualLayout>
              <c:xMode val="edge"/>
              <c:yMode val="edge"/>
              <c:x val="6.1910034689206861E-2"/>
              <c:y val="5.0969347034638459E-6"/>
            </c:manualLayout>
          </c:layout>
          <c:overlay val="0"/>
        </c:title>
        <c:numFmt formatCode="General" sourceLinked="1"/>
        <c:majorTickMark val="out"/>
        <c:minorTickMark val="none"/>
        <c:tickLblPos val="nextTo"/>
        <c:crossAx val="128925056"/>
        <c:crosses val="autoZero"/>
        <c:crossBetween val="between"/>
      </c:valAx>
    </c:plotArea>
    <c:legend>
      <c:legendPos val="b"/>
      <c:layout>
        <c:manualLayout>
          <c:xMode val="edge"/>
          <c:yMode val="edge"/>
          <c:x val="0.11480012552888016"/>
          <c:y val="0.94110911697705002"/>
          <c:w val="0.77643885945974334"/>
          <c:h val="5.5849856995655735E-2"/>
        </c:manualLayout>
      </c:layout>
      <c:overlay val="0"/>
    </c:legend>
    <c:plotVisOnly val="1"/>
    <c:dispBlanksAs val="gap"/>
    <c:showDLblsOverMax val="0"/>
  </c:chart>
  <c:spPr>
    <a:ln>
      <a:solidFill>
        <a:schemeClr val="bg1">
          <a:lumMod val="85000"/>
        </a:schemeClr>
      </a:solidFill>
    </a:ln>
  </c:spPr>
  <c:txPr>
    <a:bodyPr/>
    <a:lstStyle/>
    <a:p>
      <a:pPr>
        <a:defRPr sz="800"/>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264216972878389E-2"/>
          <c:y val="5.0925925925925923E-2"/>
          <c:w val="0.88818022747156611"/>
          <c:h val="0.86488958333333332"/>
        </c:manualLayout>
      </c:layout>
      <c:barChart>
        <c:barDir val="col"/>
        <c:grouping val="clustered"/>
        <c:varyColors val="0"/>
        <c:ser>
          <c:idx val="0"/>
          <c:order val="0"/>
          <c:tx>
            <c:strRef>
              <c:f>'1.5'!$C$29</c:f>
              <c:strCache>
                <c:ptCount val="1"/>
                <c:pt idx="0">
                  <c:v>Proportion d'élèves de la filière professionnelle inscrits en apprentissage</c:v>
                </c:pt>
              </c:strCache>
            </c:strRef>
          </c:tx>
          <c:spPr>
            <a:solidFill>
              <a:schemeClr val="accent1"/>
            </a:solidFill>
            <a:ln w="6350">
              <a:solidFill>
                <a:schemeClr val="bg1"/>
              </a:solidFill>
            </a:ln>
            <a:effectLst/>
          </c:spPr>
          <c:invertIfNegative val="0"/>
          <c:cat>
            <c:strRef>
              <c:f>'1.5'!$B$30:$B$47</c:f>
              <c:strCache>
                <c:ptCount val="18"/>
                <c:pt idx="0">
                  <c:v>ES</c:v>
                </c:pt>
                <c:pt idx="1">
                  <c:v>BG</c:v>
                </c:pt>
                <c:pt idx="2">
                  <c:v>BE</c:v>
                </c:pt>
                <c:pt idx="3">
                  <c:v>EE</c:v>
                </c:pt>
                <c:pt idx="4">
                  <c:v>SE</c:v>
                </c:pt>
                <c:pt idx="5">
                  <c:v>RO</c:v>
                </c:pt>
                <c:pt idx="6">
                  <c:v>FI</c:v>
                </c:pt>
                <c:pt idx="7">
                  <c:v>PL</c:v>
                </c:pt>
                <c:pt idx="8">
                  <c:v>LU</c:v>
                </c:pt>
                <c:pt idx="9">
                  <c:v>SK</c:v>
                </c:pt>
                <c:pt idx="10">
                  <c:v>FR</c:v>
                </c:pt>
                <c:pt idx="11">
                  <c:v>UE-25</c:v>
                </c:pt>
                <c:pt idx="12">
                  <c:v>AT</c:v>
                </c:pt>
                <c:pt idx="13">
                  <c:v>DE</c:v>
                </c:pt>
                <c:pt idx="14">
                  <c:v>DK</c:v>
                </c:pt>
                <c:pt idx="15">
                  <c:v>HU</c:v>
                </c:pt>
                <c:pt idx="16">
                  <c:v>IE</c:v>
                </c:pt>
                <c:pt idx="17">
                  <c:v>LV</c:v>
                </c:pt>
              </c:strCache>
            </c:strRef>
          </c:cat>
          <c:val>
            <c:numRef>
              <c:f>'1.5'!$C$30:$C$47</c:f>
              <c:numCache>
                <c:formatCode>General</c:formatCode>
                <c:ptCount val="18"/>
                <c:pt idx="0" formatCode="0">
                  <c:v>2</c:v>
                </c:pt>
                <c:pt idx="1">
                  <c:v>5</c:v>
                </c:pt>
                <c:pt idx="2" formatCode="0">
                  <c:v>6</c:v>
                </c:pt>
                <c:pt idx="3" formatCode="0">
                  <c:v>8</c:v>
                </c:pt>
                <c:pt idx="4" formatCode="0">
                  <c:v>8</c:v>
                </c:pt>
                <c:pt idx="5">
                  <c:v>11</c:v>
                </c:pt>
                <c:pt idx="6" formatCode="0">
                  <c:v>16</c:v>
                </c:pt>
                <c:pt idx="7" formatCode="0">
                  <c:v>14</c:v>
                </c:pt>
                <c:pt idx="8" formatCode="0">
                  <c:v>22</c:v>
                </c:pt>
                <c:pt idx="9" formatCode="0">
                  <c:v>27</c:v>
                </c:pt>
                <c:pt idx="10" formatCode="0">
                  <c:v>28</c:v>
                </c:pt>
                <c:pt idx="11" formatCode="0">
                  <c:v>40</c:v>
                </c:pt>
                <c:pt idx="12" formatCode="0">
                  <c:v>50</c:v>
                </c:pt>
                <c:pt idx="13" formatCode="0">
                  <c:v>89</c:v>
                </c:pt>
                <c:pt idx="14" formatCode="0">
                  <c:v>100</c:v>
                </c:pt>
                <c:pt idx="15" formatCode="0">
                  <c:v>100</c:v>
                </c:pt>
                <c:pt idx="16" formatCode="0">
                  <c:v>100</c:v>
                </c:pt>
                <c:pt idx="17" formatCode="0">
                  <c:v>100</c:v>
                </c:pt>
              </c:numCache>
            </c:numRef>
          </c:val>
          <c:extLst>
            <c:ext xmlns:c16="http://schemas.microsoft.com/office/drawing/2014/chart" uri="{C3380CC4-5D6E-409C-BE32-E72D297353CC}">
              <c16:uniqueId val="{00000000-1FCB-487C-A230-C32B94484FFC}"/>
            </c:ext>
          </c:extLst>
        </c:ser>
        <c:dLbls>
          <c:showLegendKey val="0"/>
          <c:showVal val="0"/>
          <c:showCatName val="0"/>
          <c:showSerName val="0"/>
          <c:showPercent val="0"/>
          <c:showBubbleSize val="0"/>
        </c:dLbls>
        <c:gapWidth val="150"/>
        <c:overlap val="-27"/>
        <c:axId val="469935856"/>
        <c:axId val="469932904"/>
      </c:barChart>
      <c:catAx>
        <c:axId val="469935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fr-FR"/>
          </a:p>
        </c:txPr>
        <c:crossAx val="469932904"/>
        <c:crosses val="autoZero"/>
        <c:auto val="1"/>
        <c:lblAlgn val="ctr"/>
        <c:lblOffset val="100"/>
        <c:noMultiLvlLbl val="0"/>
      </c:catAx>
      <c:valAx>
        <c:axId val="469932904"/>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r>
                  <a:rPr lang="fr-FR"/>
                  <a:t>%</a:t>
                </a:r>
              </a:p>
            </c:rich>
          </c:tx>
          <c:layout>
            <c:manualLayout>
              <c:xMode val="edge"/>
              <c:yMode val="edge"/>
              <c:x val="6.5903540903540905E-2"/>
              <c:y val="3.019791666666652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crossAx val="469935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41032370953635E-2"/>
          <c:y val="6.4814838442271233E-2"/>
          <c:w val="0.90220341207349086"/>
          <c:h val="0.78925681974469053"/>
        </c:manualLayout>
      </c:layout>
      <c:lineChart>
        <c:grouping val="standard"/>
        <c:varyColors val="0"/>
        <c:ser>
          <c:idx val="0"/>
          <c:order val="0"/>
          <c:tx>
            <c:strRef>
              <c:f>'1.5'!$C$56</c:f>
              <c:strCache>
                <c:ptCount val="1"/>
                <c:pt idx="0">
                  <c:v>Voie professionnelle</c:v>
                </c:pt>
              </c:strCache>
            </c:strRef>
          </c:tx>
          <c:spPr>
            <a:ln w="28575" cap="rnd">
              <a:noFill/>
              <a:round/>
            </a:ln>
            <a:effectLst/>
          </c:spPr>
          <c:marker>
            <c:symbol val="square"/>
            <c:size val="6"/>
            <c:spPr>
              <a:solidFill>
                <a:schemeClr val="accent1"/>
              </a:solidFill>
              <a:ln w="6350">
                <a:solidFill>
                  <a:schemeClr val="bg1"/>
                </a:solidFill>
              </a:ln>
              <a:effectLst/>
            </c:spPr>
          </c:marker>
          <c:cat>
            <c:strRef>
              <c:f>'1.5'!$B$57:$B$76</c:f>
              <c:strCache>
                <c:ptCount val="20"/>
                <c:pt idx="0">
                  <c:v>BG</c:v>
                </c:pt>
                <c:pt idx="1">
                  <c:v>RO</c:v>
                </c:pt>
                <c:pt idx="2">
                  <c:v>EL</c:v>
                </c:pt>
                <c:pt idx="3">
                  <c:v>SK</c:v>
                </c:pt>
                <c:pt idx="4">
                  <c:v>NL</c:v>
                </c:pt>
                <c:pt idx="5">
                  <c:v>SI</c:v>
                </c:pt>
                <c:pt idx="6">
                  <c:v>LT</c:v>
                </c:pt>
                <c:pt idx="7">
                  <c:v>HU</c:v>
                </c:pt>
                <c:pt idx="8">
                  <c:v>FR</c:v>
                </c:pt>
                <c:pt idx="9">
                  <c:v>ES</c:v>
                </c:pt>
                <c:pt idx="10">
                  <c:v>LV</c:v>
                </c:pt>
                <c:pt idx="11">
                  <c:v>HR</c:v>
                </c:pt>
                <c:pt idx="12">
                  <c:v>PT</c:v>
                </c:pt>
                <c:pt idx="13">
                  <c:v>BE</c:v>
                </c:pt>
                <c:pt idx="14">
                  <c:v>DE</c:v>
                </c:pt>
                <c:pt idx="15">
                  <c:v>AT</c:v>
                </c:pt>
                <c:pt idx="16">
                  <c:v>IT</c:v>
                </c:pt>
                <c:pt idx="17">
                  <c:v>PL</c:v>
                </c:pt>
                <c:pt idx="18">
                  <c:v>CZ</c:v>
                </c:pt>
                <c:pt idx="19">
                  <c:v>EE</c:v>
                </c:pt>
              </c:strCache>
            </c:strRef>
          </c:cat>
          <c:val>
            <c:numRef>
              <c:f>'1.5'!$C$57:$C$76</c:f>
              <c:numCache>
                <c:formatCode>0</c:formatCode>
                <c:ptCount val="20"/>
                <c:pt idx="0">
                  <c:v>365</c:v>
                </c:pt>
                <c:pt idx="1">
                  <c:v>328</c:v>
                </c:pt>
                <c:pt idx="2">
                  <c:v>359</c:v>
                </c:pt>
                <c:pt idx="3">
                  <c:v>354</c:v>
                </c:pt>
                <c:pt idx="4">
                  <c:v>316</c:v>
                </c:pt>
                <c:pt idx="5">
                  <c:v>380</c:v>
                </c:pt>
                <c:pt idx="6">
                  <c:v>354</c:v>
                </c:pt>
                <c:pt idx="7">
                  <c:v>358</c:v>
                </c:pt>
                <c:pt idx="8">
                  <c:v>394</c:v>
                </c:pt>
                <c:pt idx="9" formatCode="General">
                  <c:v>381</c:v>
                </c:pt>
                <c:pt idx="10">
                  <c:v>478</c:v>
                </c:pt>
                <c:pt idx="11">
                  <c:v>446</c:v>
                </c:pt>
                <c:pt idx="12">
                  <c:v>435</c:v>
                </c:pt>
                <c:pt idx="13">
                  <c:v>418</c:v>
                </c:pt>
                <c:pt idx="14">
                  <c:v>386</c:v>
                </c:pt>
                <c:pt idx="15" formatCode="General">
                  <c:v>475</c:v>
                </c:pt>
                <c:pt idx="16">
                  <c:v>445</c:v>
                </c:pt>
                <c:pt idx="17">
                  <c:v>449</c:v>
                </c:pt>
                <c:pt idx="18">
                  <c:v>482</c:v>
                </c:pt>
                <c:pt idx="19">
                  <c:v>441</c:v>
                </c:pt>
              </c:numCache>
            </c:numRef>
          </c:val>
          <c:smooth val="0"/>
          <c:extLst>
            <c:ext xmlns:c16="http://schemas.microsoft.com/office/drawing/2014/chart" uri="{C3380CC4-5D6E-409C-BE32-E72D297353CC}">
              <c16:uniqueId val="{00000000-00ED-4C66-A8A9-7F613A3AC5DA}"/>
            </c:ext>
          </c:extLst>
        </c:ser>
        <c:ser>
          <c:idx val="1"/>
          <c:order val="1"/>
          <c:tx>
            <c:strRef>
              <c:f>'1.5'!$D$56</c:f>
              <c:strCache>
                <c:ptCount val="1"/>
                <c:pt idx="0">
                  <c:v>Voie générale</c:v>
                </c:pt>
              </c:strCache>
            </c:strRef>
          </c:tx>
          <c:spPr>
            <a:ln w="28575" cap="rnd">
              <a:noFill/>
              <a:round/>
            </a:ln>
            <a:effectLst/>
          </c:spPr>
          <c:marker>
            <c:symbol val="diamond"/>
            <c:size val="6"/>
            <c:spPr>
              <a:solidFill>
                <a:schemeClr val="accent1"/>
              </a:solidFill>
              <a:ln w="6350">
                <a:solidFill>
                  <a:schemeClr val="bg1"/>
                </a:solidFill>
              </a:ln>
              <a:effectLst/>
            </c:spPr>
          </c:marker>
          <c:cat>
            <c:strRef>
              <c:f>'1.5'!$B$57:$B$76</c:f>
              <c:strCache>
                <c:ptCount val="20"/>
                <c:pt idx="0">
                  <c:v>BG</c:v>
                </c:pt>
                <c:pt idx="1">
                  <c:v>RO</c:v>
                </c:pt>
                <c:pt idx="2">
                  <c:v>EL</c:v>
                </c:pt>
                <c:pt idx="3">
                  <c:v>SK</c:v>
                </c:pt>
                <c:pt idx="4">
                  <c:v>NL</c:v>
                </c:pt>
                <c:pt idx="5">
                  <c:v>SI</c:v>
                </c:pt>
                <c:pt idx="6">
                  <c:v>LT</c:v>
                </c:pt>
                <c:pt idx="7">
                  <c:v>HU</c:v>
                </c:pt>
                <c:pt idx="8">
                  <c:v>FR</c:v>
                </c:pt>
                <c:pt idx="9">
                  <c:v>ES</c:v>
                </c:pt>
                <c:pt idx="10">
                  <c:v>LV</c:v>
                </c:pt>
                <c:pt idx="11">
                  <c:v>HR</c:v>
                </c:pt>
                <c:pt idx="12">
                  <c:v>PT</c:v>
                </c:pt>
                <c:pt idx="13">
                  <c:v>BE</c:v>
                </c:pt>
                <c:pt idx="14">
                  <c:v>DE</c:v>
                </c:pt>
                <c:pt idx="15">
                  <c:v>AT</c:v>
                </c:pt>
                <c:pt idx="16">
                  <c:v>IT</c:v>
                </c:pt>
                <c:pt idx="17">
                  <c:v>PL</c:v>
                </c:pt>
                <c:pt idx="18">
                  <c:v>CZ</c:v>
                </c:pt>
                <c:pt idx="19">
                  <c:v>EE</c:v>
                </c:pt>
              </c:strCache>
            </c:strRef>
          </c:cat>
          <c:val>
            <c:numRef>
              <c:f>'1.5'!$D$57:$D$76</c:f>
              <c:numCache>
                <c:formatCode>0</c:formatCode>
                <c:ptCount val="20"/>
                <c:pt idx="0">
                  <c:v>448</c:v>
                </c:pt>
                <c:pt idx="1">
                  <c:v>441</c:v>
                </c:pt>
                <c:pt idx="2">
                  <c:v>456</c:v>
                </c:pt>
                <c:pt idx="3">
                  <c:v>453</c:v>
                </c:pt>
                <c:pt idx="4">
                  <c:v>464</c:v>
                </c:pt>
                <c:pt idx="5">
                  <c:v>484</c:v>
                </c:pt>
                <c:pt idx="6">
                  <c:v>476</c:v>
                </c:pt>
                <c:pt idx="7">
                  <c:v>490</c:v>
                </c:pt>
                <c:pt idx="8">
                  <c:v>494</c:v>
                </c:pt>
                <c:pt idx="9" formatCode="General">
                  <c:v>476</c:v>
                </c:pt>
                <c:pt idx="10">
                  <c:v>475</c:v>
                </c:pt>
                <c:pt idx="11">
                  <c:v>542</c:v>
                </c:pt>
                <c:pt idx="12">
                  <c:v>484</c:v>
                </c:pt>
                <c:pt idx="13">
                  <c:v>523</c:v>
                </c:pt>
                <c:pt idx="14">
                  <c:v>482</c:v>
                </c:pt>
                <c:pt idx="15" formatCode="General">
                  <c:v>487</c:v>
                </c:pt>
                <c:pt idx="16">
                  <c:v>513</c:v>
                </c:pt>
                <c:pt idx="17">
                  <c:v>531</c:v>
                </c:pt>
                <c:pt idx="18">
                  <c:v>492</c:v>
                </c:pt>
                <c:pt idx="19">
                  <c:v>511</c:v>
                </c:pt>
              </c:numCache>
            </c:numRef>
          </c:val>
          <c:smooth val="0"/>
          <c:extLst>
            <c:ext xmlns:c16="http://schemas.microsoft.com/office/drawing/2014/chart" uri="{C3380CC4-5D6E-409C-BE32-E72D297353CC}">
              <c16:uniqueId val="{00000001-00ED-4C66-A8A9-7F613A3AC5DA}"/>
            </c:ext>
          </c:extLst>
        </c:ser>
        <c:ser>
          <c:idx val="2"/>
          <c:order val="2"/>
          <c:tx>
            <c:strRef>
              <c:f>'1.5'!$E$56</c:f>
              <c:strCache>
                <c:ptCount val="1"/>
                <c:pt idx="0">
                  <c:v>Score moyen</c:v>
                </c:pt>
              </c:strCache>
            </c:strRef>
          </c:tx>
          <c:spPr>
            <a:ln w="25400" cap="rnd">
              <a:noFill/>
              <a:round/>
            </a:ln>
            <a:effectLst/>
          </c:spPr>
          <c:marker>
            <c:symbol val="dash"/>
            <c:size val="5"/>
            <c:spPr>
              <a:solidFill>
                <a:schemeClr val="accent4"/>
              </a:solidFill>
              <a:ln w="6350">
                <a:solidFill>
                  <a:schemeClr val="accent4"/>
                </a:solidFill>
              </a:ln>
              <a:effectLst/>
            </c:spPr>
          </c:marker>
          <c:cat>
            <c:strRef>
              <c:f>'1.5'!$B$57:$B$76</c:f>
              <c:strCache>
                <c:ptCount val="20"/>
                <c:pt idx="0">
                  <c:v>BG</c:v>
                </c:pt>
                <c:pt idx="1">
                  <c:v>RO</c:v>
                </c:pt>
                <c:pt idx="2">
                  <c:v>EL</c:v>
                </c:pt>
                <c:pt idx="3">
                  <c:v>SK</c:v>
                </c:pt>
                <c:pt idx="4">
                  <c:v>NL</c:v>
                </c:pt>
                <c:pt idx="5">
                  <c:v>SI</c:v>
                </c:pt>
                <c:pt idx="6">
                  <c:v>LT</c:v>
                </c:pt>
                <c:pt idx="7">
                  <c:v>HU</c:v>
                </c:pt>
                <c:pt idx="8">
                  <c:v>FR</c:v>
                </c:pt>
                <c:pt idx="9">
                  <c:v>ES</c:v>
                </c:pt>
                <c:pt idx="10">
                  <c:v>LV</c:v>
                </c:pt>
                <c:pt idx="11">
                  <c:v>HR</c:v>
                </c:pt>
                <c:pt idx="12">
                  <c:v>PT</c:v>
                </c:pt>
                <c:pt idx="13">
                  <c:v>BE</c:v>
                </c:pt>
                <c:pt idx="14">
                  <c:v>DE</c:v>
                </c:pt>
                <c:pt idx="15">
                  <c:v>AT</c:v>
                </c:pt>
                <c:pt idx="16">
                  <c:v>IT</c:v>
                </c:pt>
                <c:pt idx="17">
                  <c:v>PL</c:v>
                </c:pt>
                <c:pt idx="18">
                  <c:v>CZ</c:v>
                </c:pt>
                <c:pt idx="19">
                  <c:v>EE</c:v>
                </c:pt>
              </c:strCache>
            </c:strRef>
          </c:cat>
          <c:val>
            <c:numRef>
              <c:f>'1.5'!$E$57:$E$76</c:f>
              <c:numCache>
                <c:formatCode>0</c:formatCode>
                <c:ptCount val="20"/>
                <c:pt idx="0">
                  <c:v>404</c:v>
                </c:pt>
                <c:pt idx="1">
                  <c:v>428</c:v>
                </c:pt>
                <c:pt idx="2">
                  <c:v>438</c:v>
                </c:pt>
                <c:pt idx="3">
                  <c:v>447</c:v>
                </c:pt>
                <c:pt idx="4">
                  <c:v>459</c:v>
                </c:pt>
                <c:pt idx="5">
                  <c:v>469</c:v>
                </c:pt>
                <c:pt idx="6">
                  <c:v>472</c:v>
                </c:pt>
                <c:pt idx="7">
                  <c:v>473</c:v>
                </c:pt>
                <c:pt idx="8">
                  <c:v>474</c:v>
                </c:pt>
                <c:pt idx="9" formatCode="General">
                  <c:v>474</c:v>
                </c:pt>
                <c:pt idx="10">
                  <c:v>475</c:v>
                </c:pt>
                <c:pt idx="11">
                  <c:v>476</c:v>
                </c:pt>
                <c:pt idx="12">
                  <c:v>477</c:v>
                </c:pt>
                <c:pt idx="13">
                  <c:v>479</c:v>
                </c:pt>
                <c:pt idx="14">
                  <c:v>480</c:v>
                </c:pt>
                <c:pt idx="15" formatCode="General">
                  <c:v>480</c:v>
                </c:pt>
                <c:pt idx="16">
                  <c:v>482</c:v>
                </c:pt>
                <c:pt idx="17">
                  <c:v>489</c:v>
                </c:pt>
                <c:pt idx="18">
                  <c:v>489</c:v>
                </c:pt>
                <c:pt idx="19">
                  <c:v>511</c:v>
                </c:pt>
              </c:numCache>
            </c:numRef>
          </c:val>
          <c:smooth val="0"/>
          <c:extLst>
            <c:ext xmlns:c16="http://schemas.microsoft.com/office/drawing/2014/chart" uri="{C3380CC4-5D6E-409C-BE32-E72D297353CC}">
              <c16:uniqueId val="{00000002-00ED-4C66-A8A9-7F613A3AC5DA}"/>
            </c:ext>
          </c:extLst>
        </c:ser>
        <c:dLbls>
          <c:showLegendKey val="0"/>
          <c:showVal val="0"/>
          <c:showCatName val="0"/>
          <c:showSerName val="0"/>
          <c:showPercent val="0"/>
          <c:showBubbleSize val="0"/>
        </c:dLbls>
        <c:hiLowLines>
          <c:spPr>
            <a:ln w="6350" cap="flat" cmpd="sng" algn="ctr">
              <a:solidFill>
                <a:schemeClr val="bg1">
                  <a:lumMod val="85000"/>
                </a:schemeClr>
              </a:solidFill>
              <a:round/>
            </a:ln>
            <a:effectLst/>
          </c:spPr>
        </c:hiLowLines>
        <c:marker val="1"/>
        <c:smooth val="0"/>
        <c:axId val="507934448"/>
        <c:axId val="507935104"/>
      </c:lineChart>
      <c:catAx>
        <c:axId val="50793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07935104"/>
        <c:crosses val="autoZero"/>
        <c:auto val="1"/>
        <c:lblAlgn val="ctr"/>
        <c:lblOffset val="100"/>
        <c:noMultiLvlLbl val="0"/>
      </c:catAx>
      <c:valAx>
        <c:axId val="507935104"/>
        <c:scaling>
          <c:orientation val="minMax"/>
          <c:min val="3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fr-FR"/>
                  <a:t>Score moyen</a:t>
                </a:r>
              </a:p>
            </c:rich>
          </c:tx>
          <c:layout>
            <c:manualLayout>
              <c:xMode val="edge"/>
              <c:yMode val="edge"/>
              <c:x val="6.3888888888888884E-2"/>
              <c:y val="1.9783471778751535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07934448"/>
        <c:crosses val="autoZero"/>
        <c:crossBetween val="between"/>
      </c:valAx>
      <c:spPr>
        <a:noFill/>
        <a:ln>
          <a:noFill/>
        </a:ln>
        <a:effectLst/>
      </c:spPr>
    </c:plotArea>
    <c:legend>
      <c:legendPos val="b"/>
      <c:layout>
        <c:manualLayout>
          <c:xMode val="edge"/>
          <c:yMode val="edge"/>
          <c:x val="0.22012642169728783"/>
          <c:y val="0.93541885389326329"/>
          <c:w val="0.56213451443569551"/>
          <c:h val="6.361949547973169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24577294685988E-2"/>
          <c:y val="5.0925925925925923E-2"/>
          <c:w val="0.95686775362318843"/>
          <c:h val="0.81155798611111107"/>
        </c:manualLayout>
      </c:layout>
      <c:barChart>
        <c:barDir val="col"/>
        <c:grouping val="stacked"/>
        <c:varyColors val="0"/>
        <c:ser>
          <c:idx val="1"/>
          <c:order val="0"/>
          <c:tx>
            <c:strRef>
              <c:f>'1.5'!$D$4</c:f>
              <c:strCache>
                <c:ptCount val="1"/>
                <c:pt idx="0">
                  <c:v>Enseignement profesionnel (CITE 35)</c:v>
                </c:pt>
              </c:strCache>
            </c:strRef>
          </c:tx>
          <c:spPr>
            <a:solidFill>
              <a:schemeClr val="accent1">
                <a:lumMod val="60000"/>
                <a:lumOff val="40000"/>
              </a:schemeClr>
            </a:solidFill>
            <a:ln w="6350">
              <a:solidFill>
                <a:schemeClr val="bg1"/>
              </a:solidFill>
            </a:ln>
            <a:effectLst/>
          </c:spPr>
          <c:invertIfNegative val="0"/>
          <c:cat>
            <c:strRef>
              <c:f>'1.5'!$B$5:$B$23</c:f>
              <c:strCache>
                <c:ptCount val="19"/>
                <c:pt idx="0">
                  <c:v>SE</c:v>
                </c:pt>
                <c:pt idx="1">
                  <c:v>ES</c:v>
                </c:pt>
                <c:pt idx="2">
                  <c:v>PT</c:v>
                </c:pt>
                <c:pt idx="3">
                  <c:v>DK</c:v>
                </c:pt>
                <c:pt idx="4">
                  <c:v>LV</c:v>
                </c:pt>
                <c:pt idx="5">
                  <c:v>FR</c:v>
                </c:pt>
                <c:pt idx="6">
                  <c:v>EE</c:v>
                </c:pt>
                <c:pt idx="7">
                  <c:v>DE</c:v>
                </c:pt>
                <c:pt idx="8">
                  <c:v>UE-27</c:v>
                </c:pt>
                <c:pt idx="9">
                  <c:v>HU</c:v>
                </c:pt>
                <c:pt idx="10">
                  <c:v>IT</c:v>
                </c:pt>
                <c:pt idx="11">
                  <c:v>PL</c:v>
                </c:pt>
                <c:pt idx="12">
                  <c:v>BE</c:v>
                </c:pt>
                <c:pt idx="13">
                  <c:v>LU</c:v>
                </c:pt>
                <c:pt idx="14">
                  <c:v>FI</c:v>
                </c:pt>
                <c:pt idx="15">
                  <c:v>SK</c:v>
                </c:pt>
                <c:pt idx="16">
                  <c:v>NL</c:v>
                </c:pt>
                <c:pt idx="17">
                  <c:v>AT</c:v>
                </c:pt>
                <c:pt idx="18">
                  <c:v>SI</c:v>
                </c:pt>
              </c:strCache>
            </c:strRef>
          </c:cat>
          <c:val>
            <c:numRef>
              <c:f>'1.5'!$D$5:$D$23</c:f>
              <c:numCache>
                <c:formatCode>0.0</c:formatCode>
                <c:ptCount val="19"/>
                <c:pt idx="0">
                  <c:v>35.36187135957119</c:v>
                </c:pt>
                <c:pt idx="1">
                  <c:v>38.698576493370439</c:v>
                </c:pt>
                <c:pt idx="2">
                  <c:v>38.804233798759938</c:v>
                </c:pt>
                <c:pt idx="3">
                  <c:v>39.127774096263337</c:v>
                </c:pt>
                <c:pt idx="4">
                  <c:v>40.059125408978424</c:v>
                </c:pt>
                <c:pt idx="5">
                  <c:v>40.10077171516356</c:v>
                </c:pt>
                <c:pt idx="6">
                  <c:v>40.318749999999994</c:v>
                </c:pt>
                <c:pt idx="7">
                  <c:v>47.155640330678914</c:v>
                </c:pt>
                <c:pt idx="8">
                  <c:v>48.727729559782887</c:v>
                </c:pt>
                <c:pt idx="9">
                  <c:v>49.683211211170494</c:v>
                </c:pt>
                <c:pt idx="10">
                  <c:v>51.865456762511506</c:v>
                </c:pt>
                <c:pt idx="11">
                  <c:v>53.750816853393758</c:v>
                </c:pt>
                <c:pt idx="12">
                  <c:v>53.790653404505207</c:v>
                </c:pt>
                <c:pt idx="13">
                  <c:v>60.802833530106263</c:v>
                </c:pt>
                <c:pt idx="14">
                  <c:v>67.264492864720992</c:v>
                </c:pt>
                <c:pt idx="15">
                  <c:v>67.595291727397196</c:v>
                </c:pt>
                <c:pt idx="16">
                  <c:v>68.673048495541465</c:v>
                </c:pt>
                <c:pt idx="17">
                  <c:v>68.915224879329955</c:v>
                </c:pt>
                <c:pt idx="18">
                  <c:v>69.81129924177641</c:v>
                </c:pt>
              </c:numCache>
            </c:numRef>
          </c:val>
          <c:extLst>
            <c:ext xmlns:c16="http://schemas.microsoft.com/office/drawing/2014/chart" uri="{C3380CC4-5D6E-409C-BE32-E72D297353CC}">
              <c16:uniqueId val="{00000000-E0CF-4C7F-B695-3FEFC37648DE}"/>
            </c:ext>
          </c:extLst>
        </c:ser>
        <c:ser>
          <c:idx val="0"/>
          <c:order val="1"/>
          <c:tx>
            <c:strRef>
              <c:f>'1.5'!$C$4</c:f>
              <c:strCache>
                <c:ptCount val="1"/>
                <c:pt idx="0">
                  <c:v>Enseignement général (CITE 34)</c:v>
                </c:pt>
              </c:strCache>
            </c:strRef>
          </c:tx>
          <c:spPr>
            <a:solidFill>
              <a:schemeClr val="accent1">
                <a:lumMod val="20000"/>
                <a:lumOff val="80000"/>
              </a:schemeClr>
            </a:solidFill>
            <a:ln w="6350">
              <a:solidFill>
                <a:schemeClr val="bg1"/>
              </a:solidFill>
            </a:ln>
            <a:effectLst/>
          </c:spPr>
          <c:invertIfNegative val="0"/>
          <c:cat>
            <c:strRef>
              <c:f>'1.5'!$B$5:$B$23</c:f>
              <c:strCache>
                <c:ptCount val="19"/>
                <c:pt idx="0">
                  <c:v>SE</c:v>
                </c:pt>
                <c:pt idx="1">
                  <c:v>ES</c:v>
                </c:pt>
                <c:pt idx="2">
                  <c:v>PT</c:v>
                </c:pt>
                <c:pt idx="3">
                  <c:v>DK</c:v>
                </c:pt>
                <c:pt idx="4">
                  <c:v>LV</c:v>
                </c:pt>
                <c:pt idx="5">
                  <c:v>FR</c:v>
                </c:pt>
                <c:pt idx="6">
                  <c:v>EE</c:v>
                </c:pt>
                <c:pt idx="7">
                  <c:v>DE</c:v>
                </c:pt>
                <c:pt idx="8">
                  <c:v>UE-27</c:v>
                </c:pt>
                <c:pt idx="9">
                  <c:v>HU</c:v>
                </c:pt>
                <c:pt idx="10">
                  <c:v>IT</c:v>
                </c:pt>
                <c:pt idx="11">
                  <c:v>PL</c:v>
                </c:pt>
                <c:pt idx="12">
                  <c:v>BE</c:v>
                </c:pt>
                <c:pt idx="13">
                  <c:v>LU</c:v>
                </c:pt>
                <c:pt idx="14">
                  <c:v>FI</c:v>
                </c:pt>
                <c:pt idx="15">
                  <c:v>SK</c:v>
                </c:pt>
                <c:pt idx="16">
                  <c:v>NL</c:v>
                </c:pt>
                <c:pt idx="17">
                  <c:v>AT</c:v>
                </c:pt>
                <c:pt idx="18">
                  <c:v>SI</c:v>
                </c:pt>
              </c:strCache>
            </c:strRef>
          </c:cat>
          <c:val>
            <c:numRef>
              <c:f>'1.5'!$C$5:$C$23</c:f>
              <c:numCache>
                <c:formatCode>0.0</c:formatCode>
                <c:ptCount val="19"/>
                <c:pt idx="0">
                  <c:v>64.638128640428818</c:v>
                </c:pt>
                <c:pt idx="1">
                  <c:v>61.301423506629561</c:v>
                </c:pt>
                <c:pt idx="2">
                  <c:v>61.195766201240062</c:v>
                </c:pt>
                <c:pt idx="3">
                  <c:v>60.872225903736663</c:v>
                </c:pt>
                <c:pt idx="4">
                  <c:v>59.940874591021576</c:v>
                </c:pt>
                <c:pt idx="5">
                  <c:v>59.899228284836447</c:v>
                </c:pt>
                <c:pt idx="6">
                  <c:v>59.681249999999999</c:v>
                </c:pt>
                <c:pt idx="7">
                  <c:v>52.844359669321086</c:v>
                </c:pt>
                <c:pt idx="8">
                  <c:v>51.272270440217113</c:v>
                </c:pt>
                <c:pt idx="9">
                  <c:v>50.316788788829513</c:v>
                </c:pt>
                <c:pt idx="10">
                  <c:v>48.134543237488487</c:v>
                </c:pt>
                <c:pt idx="11">
                  <c:v>46.249183146606235</c:v>
                </c:pt>
                <c:pt idx="12">
                  <c:v>46.2093465954948</c:v>
                </c:pt>
                <c:pt idx="13">
                  <c:v>39.197166469893737</c:v>
                </c:pt>
                <c:pt idx="14">
                  <c:v>32.735507135279001</c:v>
                </c:pt>
                <c:pt idx="15">
                  <c:v>32.404708272602804</c:v>
                </c:pt>
                <c:pt idx="16">
                  <c:v>31.326951504458538</c:v>
                </c:pt>
                <c:pt idx="17">
                  <c:v>31.084775120670056</c:v>
                </c:pt>
                <c:pt idx="18">
                  <c:v>30.18870075822359</c:v>
                </c:pt>
              </c:numCache>
            </c:numRef>
          </c:val>
          <c:extLst>
            <c:ext xmlns:c16="http://schemas.microsoft.com/office/drawing/2014/chart" uri="{C3380CC4-5D6E-409C-BE32-E72D297353CC}">
              <c16:uniqueId val="{00000001-E0CF-4C7F-B695-3FEFC37648DE}"/>
            </c:ext>
          </c:extLst>
        </c:ser>
        <c:dLbls>
          <c:showLegendKey val="0"/>
          <c:showVal val="0"/>
          <c:showCatName val="0"/>
          <c:showSerName val="0"/>
          <c:showPercent val="0"/>
          <c:showBubbleSize val="0"/>
        </c:dLbls>
        <c:gapWidth val="125"/>
        <c:overlap val="100"/>
        <c:axId val="225920072"/>
        <c:axId val="225919744"/>
      </c:barChart>
      <c:catAx>
        <c:axId val="225920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25919744"/>
        <c:crosses val="autoZero"/>
        <c:auto val="1"/>
        <c:lblAlgn val="ctr"/>
        <c:lblOffset val="100"/>
        <c:noMultiLvlLbl val="0"/>
      </c:catAx>
      <c:valAx>
        <c:axId val="225919744"/>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5374950031901257E-2"/>
              <c:y val="2.8121527777777797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25920072"/>
        <c:crosses val="autoZero"/>
        <c:crossBetween val="between"/>
      </c:valAx>
      <c:spPr>
        <a:noFill/>
        <a:ln>
          <a:noFill/>
        </a:ln>
        <a:effectLst/>
      </c:spPr>
    </c:plotArea>
    <c:legend>
      <c:legendPos val="b"/>
      <c:layout>
        <c:manualLayout>
          <c:xMode val="edge"/>
          <c:yMode val="edge"/>
          <c:x val="0"/>
          <c:y val="0.93951319444444448"/>
          <c:w val="0.98668498168498164"/>
          <c:h val="6.048680555555555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41032370953635E-2"/>
          <c:y val="6.4814814814814811E-2"/>
          <c:w val="0.90220341207349086"/>
          <c:h val="0.73367125984251969"/>
        </c:manualLayout>
      </c:layout>
      <c:barChart>
        <c:barDir val="col"/>
        <c:grouping val="clustered"/>
        <c:varyColors val="0"/>
        <c:ser>
          <c:idx val="1"/>
          <c:order val="1"/>
          <c:tx>
            <c:strRef>
              <c:f>'1.5'!$D$101</c:f>
              <c:strCache>
                <c:ptCount val="1"/>
                <c:pt idx="0">
                  <c:v>Taux d'emploi des individus âgés de 20 à 34 ans et diplômés de CITE 35 et 45 </c:v>
                </c:pt>
              </c:strCache>
            </c:strRef>
          </c:tx>
          <c:spPr>
            <a:solidFill>
              <a:schemeClr val="accent1">
                <a:lumMod val="60000"/>
                <a:lumOff val="40000"/>
              </a:schemeClr>
            </a:solidFill>
            <a:ln>
              <a:noFill/>
            </a:ln>
            <a:effectLst/>
          </c:spPr>
          <c:invertIfNegative val="0"/>
          <c:cat>
            <c:strRef>
              <c:f>'1.5'!$B$102:$B$129</c:f>
              <c:strCache>
                <c:ptCount val="28"/>
                <c:pt idx="0">
                  <c:v>RO</c:v>
                </c:pt>
                <c:pt idx="1">
                  <c:v>EL</c:v>
                </c:pt>
                <c:pt idx="2">
                  <c:v>IT</c:v>
                </c:pt>
                <c:pt idx="3">
                  <c:v>BG</c:v>
                </c:pt>
                <c:pt idx="4">
                  <c:v>ES</c:v>
                </c:pt>
                <c:pt idx="5">
                  <c:v>FR</c:v>
                </c:pt>
                <c:pt idx="6">
                  <c:v>LT</c:v>
                </c:pt>
                <c:pt idx="7">
                  <c:v>IE</c:v>
                </c:pt>
                <c:pt idx="8">
                  <c:v>EE</c:v>
                </c:pt>
                <c:pt idx="9">
                  <c:v>LV</c:v>
                </c:pt>
                <c:pt idx="10">
                  <c:v>HR</c:v>
                </c:pt>
                <c:pt idx="11">
                  <c:v>CY</c:v>
                </c:pt>
                <c:pt idx="12">
                  <c:v>SI</c:v>
                </c:pt>
                <c:pt idx="13">
                  <c:v>SK</c:v>
                </c:pt>
                <c:pt idx="14">
                  <c:v>BE</c:v>
                </c:pt>
                <c:pt idx="15">
                  <c:v>UE-27</c:v>
                </c:pt>
                <c:pt idx="16">
                  <c:v>FI</c:v>
                </c:pt>
                <c:pt idx="17">
                  <c:v>PL</c:v>
                </c:pt>
                <c:pt idx="18">
                  <c:v>PT</c:v>
                </c:pt>
                <c:pt idx="19">
                  <c:v>MT</c:v>
                </c:pt>
                <c:pt idx="20">
                  <c:v>CZ</c:v>
                </c:pt>
                <c:pt idx="21">
                  <c:v>AT</c:v>
                </c:pt>
                <c:pt idx="22">
                  <c:v>DK</c:v>
                </c:pt>
                <c:pt idx="23">
                  <c:v>HU</c:v>
                </c:pt>
                <c:pt idx="24">
                  <c:v>SE</c:v>
                </c:pt>
                <c:pt idx="25">
                  <c:v>NL</c:v>
                </c:pt>
                <c:pt idx="26">
                  <c:v>DE</c:v>
                </c:pt>
                <c:pt idx="27">
                  <c:v>LU</c:v>
                </c:pt>
              </c:strCache>
            </c:strRef>
          </c:cat>
          <c:val>
            <c:numRef>
              <c:f>'1.5'!$D$102:$D$129</c:f>
              <c:numCache>
                <c:formatCode>General</c:formatCode>
                <c:ptCount val="28"/>
                <c:pt idx="0">
                  <c:v>57.7</c:v>
                </c:pt>
                <c:pt idx="1">
                  <c:v>59.8</c:v>
                </c:pt>
                <c:pt idx="2" formatCode="0.0">
                  <c:v>60.7</c:v>
                </c:pt>
                <c:pt idx="3" formatCode="0.0">
                  <c:v>64.8</c:v>
                </c:pt>
                <c:pt idx="4">
                  <c:v>65.7</c:v>
                </c:pt>
                <c:pt idx="5">
                  <c:v>68.900000000000006</c:v>
                </c:pt>
                <c:pt idx="6">
                  <c:v>71.599999999999994</c:v>
                </c:pt>
                <c:pt idx="7">
                  <c:v>71.900000000000006</c:v>
                </c:pt>
                <c:pt idx="8" formatCode="0.0">
                  <c:v>75.099999999999994</c:v>
                </c:pt>
                <c:pt idx="9">
                  <c:v>75.2</c:v>
                </c:pt>
                <c:pt idx="10" formatCode="0.0">
                  <c:v>75.900000000000006</c:v>
                </c:pt>
                <c:pt idx="11" formatCode="0.0">
                  <c:v>77.400000000000006</c:v>
                </c:pt>
                <c:pt idx="12">
                  <c:v>77.599999999999994</c:v>
                </c:pt>
                <c:pt idx="13">
                  <c:v>78.7</c:v>
                </c:pt>
                <c:pt idx="14">
                  <c:v>79.599999999999994</c:v>
                </c:pt>
                <c:pt idx="15">
                  <c:v>79.7</c:v>
                </c:pt>
                <c:pt idx="16" formatCode="0.0">
                  <c:v>80.099999999999994</c:v>
                </c:pt>
                <c:pt idx="17">
                  <c:v>82.1</c:v>
                </c:pt>
                <c:pt idx="18" formatCode="0.0">
                  <c:v>83</c:v>
                </c:pt>
                <c:pt idx="19" formatCode="0.0">
                  <c:v>83.5</c:v>
                </c:pt>
                <c:pt idx="20" formatCode="0.0">
                  <c:v>86</c:v>
                </c:pt>
                <c:pt idx="21" formatCode="0.0">
                  <c:v>87.1</c:v>
                </c:pt>
                <c:pt idx="22">
                  <c:v>87.3</c:v>
                </c:pt>
                <c:pt idx="23">
                  <c:v>87.4</c:v>
                </c:pt>
                <c:pt idx="24" formatCode="0.0">
                  <c:v>89</c:v>
                </c:pt>
                <c:pt idx="25">
                  <c:v>92.8</c:v>
                </c:pt>
                <c:pt idx="26">
                  <c:v>93.3</c:v>
                </c:pt>
                <c:pt idx="27">
                  <c:v>93.9</c:v>
                </c:pt>
              </c:numCache>
            </c:numRef>
          </c:val>
          <c:extLst>
            <c:ext xmlns:c16="http://schemas.microsoft.com/office/drawing/2014/chart" uri="{C3380CC4-5D6E-409C-BE32-E72D297353CC}">
              <c16:uniqueId val="{00000000-4A99-4B59-BBCA-195948849D4E}"/>
            </c:ext>
          </c:extLst>
        </c:ser>
        <c:dLbls>
          <c:showLegendKey val="0"/>
          <c:showVal val="0"/>
          <c:showCatName val="0"/>
          <c:showSerName val="0"/>
          <c:showPercent val="0"/>
          <c:showBubbleSize val="0"/>
        </c:dLbls>
        <c:gapWidth val="150"/>
        <c:axId val="700739104"/>
        <c:axId val="700740416"/>
      </c:barChart>
      <c:lineChart>
        <c:grouping val="standard"/>
        <c:varyColors val="0"/>
        <c:ser>
          <c:idx val="0"/>
          <c:order val="0"/>
          <c:tx>
            <c:strRef>
              <c:f>'1.5'!$C$101</c:f>
              <c:strCache>
                <c:ptCount val="1"/>
                <c:pt idx="0">
                  <c:v>Taux d'emploi dans la population totale des individus âgés de 20 à 34 ans</c:v>
                </c:pt>
              </c:strCache>
            </c:strRef>
          </c:tx>
          <c:spPr>
            <a:ln w="28575" cap="rnd">
              <a:noFill/>
              <a:round/>
            </a:ln>
            <a:effectLst/>
          </c:spPr>
          <c:marker>
            <c:symbol val="diamond"/>
            <c:size val="6"/>
            <c:spPr>
              <a:solidFill>
                <a:schemeClr val="accent4"/>
              </a:solidFill>
              <a:ln w="6350">
                <a:solidFill>
                  <a:schemeClr val="bg1"/>
                </a:solidFill>
              </a:ln>
              <a:effectLst/>
            </c:spPr>
          </c:marker>
          <c:cat>
            <c:strRef>
              <c:f>'1.5'!$B$102:$B$129</c:f>
              <c:strCache>
                <c:ptCount val="28"/>
                <c:pt idx="0">
                  <c:v>RO</c:v>
                </c:pt>
                <c:pt idx="1">
                  <c:v>EL</c:v>
                </c:pt>
                <c:pt idx="2">
                  <c:v>IT</c:v>
                </c:pt>
                <c:pt idx="3">
                  <c:v>BG</c:v>
                </c:pt>
                <c:pt idx="4">
                  <c:v>ES</c:v>
                </c:pt>
                <c:pt idx="5">
                  <c:v>FR</c:v>
                </c:pt>
                <c:pt idx="6">
                  <c:v>LT</c:v>
                </c:pt>
                <c:pt idx="7">
                  <c:v>IE</c:v>
                </c:pt>
                <c:pt idx="8">
                  <c:v>EE</c:v>
                </c:pt>
                <c:pt idx="9">
                  <c:v>LV</c:v>
                </c:pt>
                <c:pt idx="10">
                  <c:v>HR</c:v>
                </c:pt>
                <c:pt idx="11">
                  <c:v>CY</c:v>
                </c:pt>
                <c:pt idx="12">
                  <c:v>SI</c:v>
                </c:pt>
                <c:pt idx="13">
                  <c:v>SK</c:v>
                </c:pt>
                <c:pt idx="14">
                  <c:v>BE</c:v>
                </c:pt>
                <c:pt idx="15">
                  <c:v>UE-27</c:v>
                </c:pt>
                <c:pt idx="16">
                  <c:v>FI</c:v>
                </c:pt>
                <c:pt idx="17">
                  <c:v>PL</c:v>
                </c:pt>
                <c:pt idx="18">
                  <c:v>PT</c:v>
                </c:pt>
                <c:pt idx="19">
                  <c:v>MT</c:v>
                </c:pt>
                <c:pt idx="20">
                  <c:v>CZ</c:v>
                </c:pt>
                <c:pt idx="21">
                  <c:v>AT</c:v>
                </c:pt>
                <c:pt idx="22">
                  <c:v>DK</c:v>
                </c:pt>
                <c:pt idx="23">
                  <c:v>HU</c:v>
                </c:pt>
                <c:pt idx="24">
                  <c:v>SE</c:v>
                </c:pt>
                <c:pt idx="25">
                  <c:v>NL</c:v>
                </c:pt>
                <c:pt idx="26">
                  <c:v>DE</c:v>
                </c:pt>
                <c:pt idx="27">
                  <c:v>LU</c:v>
                </c:pt>
              </c:strCache>
            </c:strRef>
          </c:cat>
          <c:val>
            <c:numRef>
              <c:f>'1.5'!$C$102:$C$129</c:f>
              <c:numCache>
                <c:formatCode>General</c:formatCode>
                <c:ptCount val="28"/>
                <c:pt idx="0">
                  <c:v>69.599999999999994</c:v>
                </c:pt>
                <c:pt idx="1">
                  <c:v>66.099999999999994</c:v>
                </c:pt>
                <c:pt idx="2" formatCode="0.0">
                  <c:v>65</c:v>
                </c:pt>
                <c:pt idx="3">
                  <c:v>78.599999999999994</c:v>
                </c:pt>
                <c:pt idx="4" formatCode="0.0">
                  <c:v>76.7</c:v>
                </c:pt>
                <c:pt idx="5" formatCode="0.0">
                  <c:v>78</c:v>
                </c:pt>
                <c:pt idx="6">
                  <c:v>82.8</c:v>
                </c:pt>
                <c:pt idx="7" formatCode="0.0">
                  <c:v>87</c:v>
                </c:pt>
                <c:pt idx="8" formatCode="0.0">
                  <c:v>76</c:v>
                </c:pt>
                <c:pt idx="9">
                  <c:v>84.7</c:v>
                </c:pt>
                <c:pt idx="10">
                  <c:v>78.5</c:v>
                </c:pt>
                <c:pt idx="11">
                  <c:v>81.3</c:v>
                </c:pt>
                <c:pt idx="12">
                  <c:v>83.7</c:v>
                </c:pt>
                <c:pt idx="13">
                  <c:v>83.8</c:v>
                </c:pt>
                <c:pt idx="14" formatCode="0.0">
                  <c:v>80.900000000000006</c:v>
                </c:pt>
                <c:pt idx="15">
                  <c:v>81.5</c:v>
                </c:pt>
                <c:pt idx="16">
                  <c:v>83.5</c:v>
                </c:pt>
                <c:pt idx="17" formatCode="0.0">
                  <c:v>83.9</c:v>
                </c:pt>
                <c:pt idx="18">
                  <c:v>79.900000000000006</c:v>
                </c:pt>
                <c:pt idx="19">
                  <c:v>90.6</c:v>
                </c:pt>
                <c:pt idx="20" formatCode="0.0">
                  <c:v>82</c:v>
                </c:pt>
                <c:pt idx="21">
                  <c:v>87.6</c:v>
                </c:pt>
                <c:pt idx="22">
                  <c:v>84.3</c:v>
                </c:pt>
                <c:pt idx="23" formatCode="0.0">
                  <c:v>88.2</c:v>
                </c:pt>
                <c:pt idx="24" formatCode="0.0">
                  <c:v>88</c:v>
                </c:pt>
                <c:pt idx="25">
                  <c:v>91.3</c:v>
                </c:pt>
                <c:pt idx="26">
                  <c:v>90.4</c:v>
                </c:pt>
                <c:pt idx="27">
                  <c:v>92.6</c:v>
                </c:pt>
              </c:numCache>
            </c:numRef>
          </c:val>
          <c:smooth val="0"/>
          <c:extLst>
            <c:ext xmlns:c16="http://schemas.microsoft.com/office/drawing/2014/chart" uri="{C3380CC4-5D6E-409C-BE32-E72D297353CC}">
              <c16:uniqueId val="{00000001-4A99-4B59-BBCA-195948849D4E}"/>
            </c:ext>
          </c:extLst>
        </c:ser>
        <c:dLbls>
          <c:showLegendKey val="0"/>
          <c:showVal val="0"/>
          <c:showCatName val="0"/>
          <c:showSerName val="0"/>
          <c:showPercent val="0"/>
          <c:showBubbleSize val="0"/>
        </c:dLbls>
        <c:marker val="1"/>
        <c:smooth val="0"/>
        <c:axId val="700739104"/>
        <c:axId val="700740416"/>
      </c:lineChart>
      <c:catAx>
        <c:axId val="70073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crossAx val="700740416"/>
        <c:crosses val="autoZero"/>
        <c:auto val="1"/>
        <c:lblAlgn val="ctr"/>
        <c:lblOffset val="100"/>
        <c:noMultiLvlLbl val="0"/>
      </c:catAx>
      <c:valAx>
        <c:axId val="700740416"/>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r>
                  <a:rPr lang="fr-FR"/>
                  <a:t>%</a:t>
                </a:r>
              </a:p>
            </c:rich>
          </c:tx>
          <c:layout>
            <c:manualLayout>
              <c:xMode val="edge"/>
              <c:yMode val="edge"/>
              <c:x val="6.9444444444444448E-2"/>
              <c:y val="1.4187809857101206E-3"/>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crossAx val="700739104"/>
        <c:crosses val="autoZero"/>
        <c:crossBetween val="between"/>
      </c:valAx>
      <c:spPr>
        <a:noFill/>
        <a:ln>
          <a:noFill/>
        </a:ln>
        <a:effectLst/>
      </c:spPr>
    </c:plotArea>
    <c:legend>
      <c:legendPos val="b"/>
      <c:layout>
        <c:manualLayout>
          <c:xMode val="edge"/>
          <c:yMode val="edge"/>
          <c:x val="8.0912510936132984E-2"/>
          <c:y val="0.87044619422572178"/>
          <c:w val="0.83261920384951882"/>
          <c:h val="0.1202945465150189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1"/>
    <c:plotArea>
      <c:layout>
        <c:manualLayout>
          <c:layoutTarget val="inner"/>
          <c:xMode val="edge"/>
          <c:yMode val="edge"/>
          <c:x val="5.9420694850038432E-2"/>
          <c:y val="2.6666661576394832E-2"/>
          <c:w val="0.91462858209719577"/>
          <c:h val="0.90270409874414725"/>
        </c:manualLayout>
      </c:layout>
      <c:barChart>
        <c:barDir val="bar"/>
        <c:grouping val="stacked"/>
        <c:varyColors val="0"/>
        <c:ser>
          <c:idx val="2"/>
          <c:order val="0"/>
          <c:tx>
            <c:strRef>
              <c:f>'1.2'!$C$4</c:f>
              <c:strCache>
                <c:ptCount val="1"/>
                <c:pt idx="0">
                  <c:v>Âge obligatoire d'entrée dans le sco</c:v>
                </c:pt>
              </c:strCache>
            </c:strRef>
          </c:tx>
          <c:spPr>
            <a:noFill/>
            <a:ln>
              <a:noFill/>
            </a:ln>
          </c:spPr>
          <c:invertIfNegative val="0"/>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'1.2'!$C$5:$C$31</c:f>
              <c:numCache>
                <c:formatCode>General</c:formatCode>
                <c:ptCount val="27"/>
                <c:pt idx="0">
                  <c:v>7</c:v>
                </c:pt>
                <c:pt idx="1">
                  <c:v>7</c:v>
                </c:pt>
                <c:pt idx="2">
                  <c:v>6</c:v>
                </c:pt>
                <c:pt idx="3">
                  <c:v>6</c:v>
                </c:pt>
                <c:pt idx="4">
                  <c:v>6</c:v>
                </c:pt>
                <c:pt idx="5">
                  <c:v>6</c:v>
                </c:pt>
                <c:pt idx="6">
                  <c:v>6</c:v>
                </c:pt>
                <c:pt idx="7">
                  <c:v>6</c:v>
                </c:pt>
                <c:pt idx="8">
                  <c:v>6</c:v>
                </c:pt>
                <c:pt idx="9">
                  <c:v>6</c:v>
                </c:pt>
                <c:pt idx="10">
                  <c:v>6</c:v>
                </c:pt>
                <c:pt idx="11">
                  <c:v>6</c:v>
                </c:pt>
                <c:pt idx="12">
                  <c:v>6</c:v>
                </c:pt>
                <c:pt idx="13">
                  <c:v>5</c:v>
                </c:pt>
                <c:pt idx="14">
                  <c:v>5</c:v>
                </c:pt>
                <c:pt idx="15">
                  <c:v>5</c:v>
                </c:pt>
                <c:pt idx="16">
                  <c:v>5</c:v>
                </c:pt>
                <c:pt idx="17">
                  <c:v>5</c:v>
                </c:pt>
                <c:pt idx="18">
                  <c:v>5</c:v>
                </c:pt>
                <c:pt idx="19">
                  <c:v>5</c:v>
                </c:pt>
                <c:pt idx="20">
                  <c:v>5</c:v>
                </c:pt>
                <c:pt idx="21">
                  <c:v>5</c:v>
                </c:pt>
                <c:pt idx="22">
                  <c:v>5</c:v>
                </c:pt>
                <c:pt idx="23">
                  <c:v>4</c:v>
                </c:pt>
                <c:pt idx="24">
                  <c:v>4</c:v>
                </c:pt>
                <c:pt idx="25">
                  <c:v>3</c:v>
                </c:pt>
                <c:pt idx="26">
                  <c:v>3</c:v>
                </c:pt>
              </c:numCache>
            </c:numRef>
          </c:val>
          <c:extLst>
            <c:ext xmlns:c16="http://schemas.microsoft.com/office/drawing/2014/chart" uri="{C3380CC4-5D6E-409C-BE32-E72D297353CC}">
              <c16:uniqueId val="{00000000-2DA4-4718-9532-004FFD6EEE49}"/>
            </c:ext>
          </c:extLst>
        </c:ser>
        <c:ser>
          <c:idx val="0"/>
          <c:order val="1"/>
          <c:tx>
            <c:strRef>
              <c:f>'1.2'!$D$4</c:f>
              <c:strCache>
                <c:ptCount val="1"/>
                <c:pt idx="0">
                  <c:v>CITE 0</c:v>
                </c:pt>
              </c:strCache>
            </c:strRef>
          </c:tx>
          <c:spPr>
            <a:solidFill>
              <a:schemeClr val="accent1">
                <a:lumMod val="75000"/>
              </a:schemeClr>
            </a:solidFill>
            <a:ln w="6350">
              <a:solidFill>
                <a:schemeClr val="bg1"/>
              </a:solidFill>
            </a:ln>
          </c:spPr>
          <c:invertIfNegative val="0"/>
          <c:dPt>
            <c:idx val="2"/>
            <c:invertIfNegative val="0"/>
            <c:bubble3D val="0"/>
            <c:extLst>
              <c:ext xmlns:c16="http://schemas.microsoft.com/office/drawing/2014/chart" uri="{C3380CC4-5D6E-409C-BE32-E72D297353CC}">
                <c16:uniqueId val="{00000001-2DA4-4718-9532-004FFD6EEE49}"/>
              </c:ext>
            </c:extLst>
          </c:dPt>
          <c:dPt>
            <c:idx val="10"/>
            <c:invertIfNegative val="0"/>
            <c:bubble3D val="0"/>
            <c:extLst>
              <c:ext xmlns:c16="http://schemas.microsoft.com/office/drawing/2014/chart" uri="{C3380CC4-5D6E-409C-BE32-E72D297353CC}">
                <c16:uniqueId val="{00000002-2DA4-4718-9532-004FFD6EEE49}"/>
              </c:ext>
            </c:extLst>
          </c:dPt>
          <c:dPt>
            <c:idx val="11"/>
            <c:invertIfNegative val="0"/>
            <c:bubble3D val="0"/>
            <c:extLst>
              <c:ext xmlns:c16="http://schemas.microsoft.com/office/drawing/2014/chart" uri="{C3380CC4-5D6E-409C-BE32-E72D297353CC}">
                <c16:uniqueId val="{00000003-2DA4-4718-9532-004FFD6EEE49}"/>
              </c:ext>
            </c:extLst>
          </c:dPt>
          <c:dPt>
            <c:idx val="12"/>
            <c:invertIfNegative val="0"/>
            <c:bubble3D val="0"/>
            <c:extLst>
              <c:ext xmlns:c16="http://schemas.microsoft.com/office/drawing/2014/chart" uri="{C3380CC4-5D6E-409C-BE32-E72D297353CC}">
                <c16:uniqueId val="{00000004-2DA4-4718-9532-004FFD6EEE49}"/>
              </c:ext>
            </c:extLst>
          </c:dPt>
          <c:dPt>
            <c:idx val="13"/>
            <c:invertIfNegative val="0"/>
            <c:bubble3D val="0"/>
            <c:extLst>
              <c:ext xmlns:c16="http://schemas.microsoft.com/office/drawing/2014/chart" uri="{C3380CC4-5D6E-409C-BE32-E72D297353CC}">
                <c16:uniqueId val="{00000005-2DA4-4718-9532-004FFD6EEE49}"/>
              </c:ext>
            </c:extLst>
          </c:dPt>
          <c:dPt>
            <c:idx val="14"/>
            <c:invertIfNegative val="0"/>
            <c:bubble3D val="0"/>
            <c:extLst>
              <c:ext xmlns:c16="http://schemas.microsoft.com/office/drawing/2014/chart" uri="{C3380CC4-5D6E-409C-BE32-E72D297353CC}">
                <c16:uniqueId val="{00000006-2DA4-4718-9532-004FFD6EEE49}"/>
              </c:ext>
            </c:extLst>
          </c:dPt>
          <c:dPt>
            <c:idx val="15"/>
            <c:invertIfNegative val="0"/>
            <c:bubble3D val="0"/>
            <c:extLst>
              <c:ext xmlns:c16="http://schemas.microsoft.com/office/drawing/2014/chart" uri="{C3380CC4-5D6E-409C-BE32-E72D297353CC}">
                <c16:uniqueId val="{00000007-2DA4-4718-9532-004FFD6EEE49}"/>
              </c:ext>
            </c:extLst>
          </c:dPt>
          <c:dPt>
            <c:idx val="16"/>
            <c:invertIfNegative val="0"/>
            <c:bubble3D val="0"/>
            <c:extLst>
              <c:ext xmlns:c16="http://schemas.microsoft.com/office/drawing/2014/chart" uri="{C3380CC4-5D6E-409C-BE32-E72D297353CC}">
                <c16:uniqueId val="{00000008-2DA4-4718-9532-004FFD6EEE49}"/>
              </c:ext>
            </c:extLst>
          </c:dPt>
          <c:dPt>
            <c:idx val="17"/>
            <c:invertIfNegative val="0"/>
            <c:bubble3D val="0"/>
            <c:extLst>
              <c:ext xmlns:c16="http://schemas.microsoft.com/office/drawing/2014/chart" uri="{C3380CC4-5D6E-409C-BE32-E72D297353CC}">
                <c16:uniqueId val="{00000009-2DA4-4718-9532-004FFD6EEE49}"/>
              </c:ext>
            </c:extLst>
          </c:dPt>
          <c:dPt>
            <c:idx val="18"/>
            <c:invertIfNegative val="0"/>
            <c:bubble3D val="0"/>
            <c:extLst>
              <c:ext xmlns:c16="http://schemas.microsoft.com/office/drawing/2014/chart" uri="{C3380CC4-5D6E-409C-BE32-E72D297353CC}">
                <c16:uniqueId val="{0000000A-2DA4-4718-9532-004FFD6EEE49}"/>
              </c:ext>
            </c:extLst>
          </c:dPt>
          <c:dPt>
            <c:idx val="20"/>
            <c:invertIfNegative val="0"/>
            <c:bubble3D val="0"/>
            <c:extLst>
              <c:ext xmlns:c16="http://schemas.microsoft.com/office/drawing/2014/chart" uri="{C3380CC4-5D6E-409C-BE32-E72D297353CC}">
                <c16:uniqueId val="{0000000B-2DA4-4718-9532-004FFD6EEE49}"/>
              </c:ext>
            </c:extLst>
          </c:dPt>
          <c:dPt>
            <c:idx val="23"/>
            <c:invertIfNegative val="0"/>
            <c:bubble3D val="0"/>
            <c:extLst>
              <c:ext xmlns:c16="http://schemas.microsoft.com/office/drawing/2014/chart" uri="{C3380CC4-5D6E-409C-BE32-E72D297353CC}">
                <c16:uniqueId val="{0000000C-2DA4-4718-9532-004FFD6EEE49}"/>
              </c:ext>
            </c:extLst>
          </c:dPt>
          <c:dPt>
            <c:idx val="24"/>
            <c:invertIfNegative val="0"/>
            <c:bubble3D val="0"/>
            <c:extLst>
              <c:ext xmlns:c16="http://schemas.microsoft.com/office/drawing/2014/chart" uri="{C3380CC4-5D6E-409C-BE32-E72D297353CC}">
                <c16:uniqueId val="{0000000D-2DA4-4718-9532-004FFD6EEE49}"/>
              </c:ext>
            </c:extLst>
          </c:dPt>
          <c:dPt>
            <c:idx val="25"/>
            <c:invertIfNegative val="0"/>
            <c:bubble3D val="0"/>
            <c:extLst>
              <c:ext xmlns:c16="http://schemas.microsoft.com/office/drawing/2014/chart" uri="{C3380CC4-5D6E-409C-BE32-E72D297353CC}">
                <c16:uniqueId val="{0000000E-2DA4-4718-9532-004FFD6EEE49}"/>
              </c:ext>
            </c:extLst>
          </c:dPt>
          <c:dPt>
            <c:idx val="26"/>
            <c:invertIfNegative val="0"/>
            <c:bubble3D val="0"/>
            <c:extLst>
              <c:ext xmlns:c16="http://schemas.microsoft.com/office/drawing/2014/chart" uri="{C3380CC4-5D6E-409C-BE32-E72D297353CC}">
                <c16:uniqueId val="{0000000F-2DA4-4718-9532-004FFD6EEE49}"/>
              </c:ext>
            </c:extLst>
          </c:dPt>
          <c:dPt>
            <c:idx val="27"/>
            <c:invertIfNegative val="0"/>
            <c:bubble3D val="0"/>
            <c:extLst>
              <c:ext xmlns:c16="http://schemas.microsoft.com/office/drawing/2014/chart" uri="{C3380CC4-5D6E-409C-BE32-E72D297353CC}">
                <c16:uniqueId val="{00000010-2DA4-4718-9532-004FFD6EEE49}"/>
              </c:ext>
            </c:extLst>
          </c:dPt>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'1.2'!$D$5:$D$31</c:f>
              <c:numCache>
                <c:formatCode>General</c:formatCode>
                <c:ptCount val="27"/>
                <c:pt idx="0">
                  <c:v>0</c:v>
                </c:pt>
                <c:pt idx="1">
                  <c:v>0</c:v>
                </c:pt>
                <c:pt idx="2">
                  <c:v>0</c:v>
                </c:pt>
                <c:pt idx="3">
                  <c:v>0</c:v>
                </c:pt>
                <c:pt idx="4">
                  <c:v>0</c:v>
                </c:pt>
                <c:pt idx="5">
                  <c:v>0</c:v>
                </c:pt>
                <c:pt idx="6">
                  <c:v>1</c:v>
                </c:pt>
                <c:pt idx="7">
                  <c:v>1</c:v>
                </c:pt>
                <c:pt idx="8">
                  <c:v>0</c:v>
                </c:pt>
                <c:pt idx="9">
                  <c:v>0</c:v>
                </c:pt>
                <c:pt idx="10">
                  <c:v>1</c:v>
                </c:pt>
                <c:pt idx="11">
                  <c:v>1</c:v>
                </c:pt>
                <c:pt idx="12">
                  <c:v>0</c:v>
                </c:pt>
                <c:pt idx="13">
                  <c:v>1</c:v>
                </c:pt>
                <c:pt idx="14">
                  <c:v>1</c:v>
                </c:pt>
                <c:pt idx="15">
                  <c:v>0</c:v>
                </c:pt>
                <c:pt idx="16">
                  <c:v>1</c:v>
                </c:pt>
                <c:pt idx="17">
                  <c:v>2</c:v>
                </c:pt>
                <c:pt idx="18">
                  <c:v>2</c:v>
                </c:pt>
                <c:pt idx="19">
                  <c:v>1</c:v>
                </c:pt>
                <c:pt idx="20">
                  <c:v>1</c:v>
                </c:pt>
                <c:pt idx="21">
                  <c:v>1</c:v>
                </c:pt>
                <c:pt idx="22">
                  <c:v>1</c:v>
                </c:pt>
                <c:pt idx="23">
                  <c:v>2</c:v>
                </c:pt>
                <c:pt idx="24">
                  <c:v>2</c:v>
                </c:pt>
                <c:pt idx="25">
                  <c:v>3</c:v>
                </c:pt>
                <c:pt idx="26">
                  <c:v>3</c:v>
                </c:pt>
              </c:numCache>
            </c:numRef>
          </c:val>
          <c:extLst>
            <c:ext xmlns:c16="http://schemas.microsoft.com/office/drawing/2014/chart" uri="{C3380CC4-5D6E-409C-BE32-E72D297353CC}">
              <c16:uniqueId val="{00000011-2DA4-4718-9532-004FFD6EEE49}"/>
            </c:ext>
          </c:extLst>
        </c:ser>
        <c:ser>
          <c:idx val="1"/>
          <c:order val="2"/>
          <c:tx>
            <c:strRef>
              <c:f>'1.2'!$E$4</c:f>
              <c:strCache>
                <c:ptCount val="1"/>
                <c:pt idx="0">
                  <c:v>CITE 1</c:v>
                </c:pt>
              </c:strCache>
            </c:strRef>
          </c:tx>
          <c:spPr>
            <a:solidFill>
              <a:schemeClr val="accent1"/>
            </a:solidFill>
            <a:ln w="6350">
              <a:solidFill>
                <a:schemeClr val="bg1"/>
              </a:solidFill>
            </a:ln>
          </c:spPr>
          <c:invertIfNegative val="0"/>
          <c:dPt>
            <c:idx val="9"/>
            <c:invertIfNegative val="0"/>
            <c:bubble3D val="0"/>
            <c:extLst>
              <c:ext xmlns:c16="http://schemas.microsoft.com/office/drawing/2014/chart" uri="{C3380CC4-5D6E-409C-BE32-E72D297353CC}">
                <c16:uniqueId val="{00000012-2DA4-4718-9532-004FFD6EEE49}"/>
              </c:ext>
            </c:extLst>
          </c:dPt>
          <c:dPt>
            <c:idx val="20"/>
            <c:invertIfNegative val="0"/>
            <c:bubble3D val="0"/>
            <c:extLst>
              <c:ext xmlns:c16="http://schemas.microsoft.com/office/drawing/2014/chart" uri="{C3380CC4-5D6E-409C-BE32-E72D297353CC}">
                <c16:uniqueId val="{00000013-2DA4-4718-9532-004FFD6EEE49}"/>
              </c:ext>
            </c:extLst>
          </c:dPt>
          <c:dPt>
            <c:idx val="23"/>
            <c:invertIfNegative val="0"/>
            <c:bubble3D val="0"/>
            <c:extLst>
              <c:ext xmlns:c16="http://schemas.microsoft.com/office/drawing/2014/chart" uri="{C3380CC4-5D6E-409C-BE32-E72D297353CC}">
                <c16:uniqueId val="{00000014-2DA4-4718-9532-004FFD6EEE49}"/>
              </c:ext>
            </c:extLst>
          </c:dPt>
          <c:dPt>
            <c:idx val="24"/>
            <c:invertIfNegative val="0"/>
            <c:bubble3D val="0"/>
            <c:extLst>
              <c:ext xmlns:c16="http://schemas.microsoft.com/office/drawing/2014/chart" uri="{C3380CC4-5D6E-409C-BE32-E72D297353CC}">
                <c16:uniqueId val="{00000015-2DA4-4718-9532-004FFD6EEE49}"/>
              </c:ext>
            </c:extLst>
          </c:dPt>
          <c:dPt>
            <c:idx val="25"/>
            <c:invertIfNegative val="0"/>
            <c:bubble3D val="0"/>
            <c:extLst>
              <c:ext xmlns:c16="http://schemas.microsoft.com/office/drawing/2014/chart" uri="{C3380CC4-5D6E-409C-BE32-E72D297353CC}">
                <c16:uniqueId val="{00000016-2DA4-4718-9532-004FFD6EEE49}"/>
              </c:ext>
            </c:extLst>
          </c:dPt>
          <c:dLbls>
            <c:spPr>
              <a:noFill/>
              <a:ln>
                <a:noFill/>
              </a:ln>
              <a:effectLst/>
            </c:spPr>
            <c:txPr>
              <a:bodyPr/>
              <a:lstStyle/>
              <a:p>
                <a:pPr>
                  <a:defRPr b="1">
                    <a:solidFill>
                      <a:schemeClr val="bg1"/>
                    </a:solidFill>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'1.2'!$E$5:$E$31</c:f>
              <c:numCache>
                <c:formatCode>General</c:formatCode>
                <c:ptCount val="27"/>
                <c:pt idx="0">
                  <c:v>4</c:v>
                </c:pt>
                <c:pt idx="1">
                  <c:v>6</c:v>
                </c:pt>
                <c:pt idx="2">
                  <c:v>6</c:v>
                </c:pt>
                <c:pt idx="3">
                  <c:v>6</c:v>
                </c:pt>
                <c:pt idx="4">
                  <c:v>6</c:v>
                </c:pt>
                <c:pt idx="5">
                  <c:v>5</c:v>
                </c:pt>
                <c:pt idx="6">
                  <c:v>6</c:v>
                </c:pt>
                <c:pt idx="7">
                  <c:v>4</c:v>
                </c:pt>
                <c:pt idx="8">
                  <c:v>7</c:v>
                </c:pt>
                <c:pt idx="9">
                  <c:v>6</c:v>
                </c:pt>
                <c:pt idx="10">
                  <c:v>4</c:v>
                </c:pt>
                <c:pt idx="11">
                  <c:v>6</c:v>
                </c:pt>
                <c:pt idx="12">
                  <c:v>4</c:v>
                </c:pt>
                <c:pt idx="13">
                  <c:v>5</c:v>
                </c:pt>
                <c:pt idx="14">
                  <c:v>6</c:v>
                </c:pt>
                <c:pt idx="15">
                  <c:v>6</c:v>
                </c:pt>
                <c:pt idx="16">
                  <c:v>4</c:v>
                </c:pt>
                <c:pt idx="17">
                  <c:v>6</c:v>
                </c:pt>
                <c:pt idx="18">
                  <c:v>4</c:v>
                </c:pt>
                <c:pt idx="19">
                  <c:v>5</c:v>
                </c:pt>
                <c:pt idx="20">
                  <c:v>6</c:v>
                </c:pt>
                <c:pt idx="21">
                  <c:v>6</c:v>
                </c:pt>
                <c:pt idx="22">
                  <c:v>4</c:v>
                </c:pt>
                <c:pt idx="23">
                  <c:v>6</c:v>
                </c:pt>
                <c:pt idx="24">
                  <c:v>6</c:v>
                </c:pt>
                <c:pt idx="25">
                  <c:v>4</c:v>
                </c:pt>
                <c:pt idx="26">
                  <c:v>5</c:v>
                </c:pt>
              </c:numCache>
            </c:numRef>
          </c:val>
          <c:extLst>
            <c:ext xmlns:c16="http://schemas.microsoft.com/office/drawing/2014/chart" uri="{C3380CC4-5D6E-409C-BE32-E72D297353CC}">
              <c16:uniqueId val="{00000017-2DA4-4718-9532-004FFD6EEE49}"/>
            </c:ext>
          </c:extLst>
        </c:ser>
        <c:ser>
          <c:idx val="3"/>
          <c:order val="3"/>
          <c:tx>
            <c:strRef>
              <c:f>'1.2'!$F$4</c:f>
              <c:strCache>
                <c:ptCount val="1"/>
                <c:pt idx="0">
                  <c:v>CITE 2</c:v>
                </c:pt>
              </c:strCache>
            </c:strRef>
          </c:tx>
          <c:spPr>
            <a:solidFill>
              <a:schemeClr val="accent1">
                <a:lumMod val="60000"/>
                <a:lumOff val="40000"/>
              </a:schemeClr>
            </a:solidFill>
            <a:ln w="6350">
              <a:solidFill>
                <a:schemeClr val="bg1"/>
              </a:solidFill>
            </a:ln>
          </c:spPr>
          <c:invertIfNegative val="0"/>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'1.2'!$F$5:$F$31</c:f>
              <c:numCache>
                <c:formatCode>General</c:formatCode>
                <c:ptCount val="27"/>
                <c:pt idx="0">
                  <c:v>4</c:v>
                </c:pt>
                <c:pt idx="1">
                  <c:v>3</c:v>
                </c:pt>
                <c:pt idx="2">
                  <c:v>3</c:v>
                </c:pt>
                <c:pt idx="3">
                  <c:v>3</c:v>
                </c:pt>
                <c:pt idx="4">
                  <c:v>3</c:v>
                </c:pt>
                <c:pt idx="5">
                  <c:v>3</c:v>
                </c:pt>
                <c:pt idx="6">
                  <c:v>3</c:v>
                </c:pt>
                <c:pt idx="7">
                  <c:v>5</c:v>
                </c:pt>
                <c:pt idx="8">
                  <c:v>3</c:v>
                </c:pt>
                <c:pt idx="9">
                  <c:v>3</c:v>
                </c:pt>
                <c:pt idx="10">
                  <c:v>4</c:v>
                </c:pt>
                <c:pt idx="11">
                  <c:v>3</c:v>
                </c:pt>
                <c:pt idx="12">
                  <c:v>5</c:v>
                </c:pt>
                <c:pt idx="13">
                  <c:v>4</c:v>
                </c:pt>
                <c:pt idx="14">
                  <c:v>4</c:v>
                </c:pt>
                <c:pt idx="15">
                  <c:v>3</c:v>
                </c:pt>
                <c:pt idx="16">
                  <c:v>5</c:v>
                </c:pt>
                <c:pt idx="17">
                  <c:v>3</c:v>
                </c:pt>
                <c:pt idx="18">
                  <c:v>3</c:v>
                </c:pt>
                <c:pt idx="19">
                  <c:v>4</c:v>
                </c:pt>
                <c:pt idx="20">
                  <c:v>2</c:v>
                </c:pt>
                <c:pt idx="21">
                  <c:v>3</c:v>
                </c:pt>
                <c:pt idx="22">
                  <c:v>4</c:v>
                </c:pt>
                <c:pt idx="23">
                  <c:v>3</c:v>
                </c:pt>
                <c:pt idx="24">
                  <c:v>3</c:v>
                </c:pt>
                <c:pt idx="25">
                  <c:v>4</c:v>
                </c:pt>
                <c:pt idx="26">
                  <c:v>4</c:v>
                </c:pt>
              </c:numCache>
            </c:numRef>
          </c:val>
          <c:extLst>
            <c:ext xmlns:c16="http://schemas.microsoft.com/office/drawing/2014/chart" uri="{C3380CC4-5D6E-409C-BE32-E72D297353CC}">
              <c16:uniqueId val="{00000018-2DA4-4718-9532-004FFD6EEE49}"/>
            </c:ext>
          </c:extLst>
        </c:ser>
        <c:ser>
          <c:idx val="4"/>
          <c:order val="4"/>
          <c:tx>
            <c:strRef>
              <c:f>'1.2'!$G$4</c:f>
              <c:strCache>
                <c:ptCount val="1"/>
                <c:pt idx="0">
                  <c:v>CITE 3</c:v>
                </c:pt>
              </c:strCache>
            </c:strRef>
          </c:tx>
          <c:spPr>
            <a:solidFill>
              <a:schemeClr val="accent1">
                <a:lumMod val="20000"/>
                <a:lumOff val="80000"/>
              </a:schemeClr>
            </a:solidFill>
            <a:ln w="6350">
              <a:solidFill>
                <a:schemeClr val="bg1"/>
              </a:solidFill>
            </a:ln>
          </c:spPr>
          <c:invertIfNegative val="0"/>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'1.2'!$G$5:$G$31</c:f>
              <c:numCache>
                <c:formatCode>General</c:formatCode>
                <c:ptCount val="27"/>
                <c:pt idx="0">
                  <c:v>0</c:v>
                </c:pt>
                <c:pt idx="1">
                  <c:v>0</c:v>
                </c:pt>
                <c:pt idx="2">
                  <c:v>0</c:v>
                </c:pt>
                <c:pt idx="3">
                  <c:v>1</c:v>
                </c:pt>
                <c:pt idx="4">
                  <c:v>1</c:v>
                </c:pt>
                <c:pt idx="5">
                  <c:v>2</c:v>
                </c:pt>
                <c:pt idx="6">
                  <c:v>0</c:v>
                </c:pt>
                <c:pt idx="7">
                  <c:v>0</c:v>
                </c:pt>
                <c:pt idx="8">
                  <c:v>0</c:v>
                </c:pt>
                <c:pt idx="9">
                  <c:v>3</c:v>
                </c:pt>
                <c:pt idx="10">
                  <c:v>0</c:v>
                </c:pt>
                <c:pt idx="11">
                  <c:v>2</c:v>
                </c:pt>
                <c:pt idx="12">
                  <c:v>4</c:v>
                </c:pt>
                <c:pt idx="13">
                  <c:v>0</c:v>
                </c:pt>
                <c:pt idx="14">
                  <c:v>0</c:v>
                </c:pt>
                <c:pt idx="15">
                  <c:v>2</c:v>
                </c:pt>
                <c:pt idx="16">
                  <c:v>1</c:v>
                </c:pt>
                <c:pt idx="17">
                  <c:v>0</c:v>
                </c:pt>
                <c:pt idx="18">
                  <c:v>2</c:v>
                </c:pt>
                <c:pt idx="19">
                  <c:v>3</c:v>
                </c:pt>
                <c:pt idx="20">
                  <c:v>4</c:v>
                </c:pt>
                <c:pt idx="21">
                  <c:v>1</c:v>
                </c:pt>
                <c:pt idx="22">
                  <c:v>1</c:v>
                </c:pt>
                <c:pt idx="23">
                  <c:v>0</c:v>
                </c:pt>
                <c:pt idx="24">
                  <c:v>1</c:v>
                </c:pt>
                <c:pt idx="25">
                  <c:v>2</c:v>
                </c:pt>
                <c:pt idx="26">
                  <c:v>1</c:v>
                </c:pt>
              </c:numCache>
            </c:numRef>
          </c:val>
          <c:extLst>
            <c:ext xmlns:c16="http://schemas.microsoft.com/office/drawing/2014/chart" uri="{C3380CC4-5D6E-409C-BE32-E72D297353CC}">
              <c16:uniqueId val="{00000019-2DA4-4718-9532-004FFD6EEE49}"/>
            </c:ext>
          </c:extLst>
        </c:ser>
        <c:ser>
          <c:idx val="5"/>
          <c:order val="5"/>
          <c:tx>
            <c:strRef>
              <c:f>'1.2'!$H$4</c:f>
              <c:strCache>
                <c:ptCount val="1"/>
                <c:pt idx="0">
                  <c:v>Obligation de formation</c:v>
                </c:pt>
              </c:strCache>
            </c:strRef>
          </c:tx>
          <c:spPr>
            <a:solidFill>
              <a:schemeClr val="accent4">
                <a:lumMod val="60000"/>
                <a:lumOff val="40000"/>
              </a:schemeClr>
            </a:solidFill>
            <a:ln w="6350">
              <a:solidFill>
                <a:schemeClr val="bg1"/>
              </a:solidFill>
            </a:ln>
          </c:spPr>
          <c:invertIfNegative val="0"/>
          <c:cat>
            <c:strRef>
              <c:f>'1.2'!$B$5:$B$31</c:f>
              <c:strCache>
                <c:ptCount val="27"/>
                <c:pt idx="0">
                  <c:v>HR</c:v>
                </c:pt>
                <c:pt idx="1">
                  <c:v>EE</c:v>
                </c:pt>
                <c:pt idx="2">
                  <c:v>SI</c:v>
                </c:pt>
                <c:pt idx="3">
                  <c:v>ES</c:v>
                </c:pt>
                <c:pt idx="4">
                  <c:v>IE</c:v>
                </c:pt>
                <c:pt idx="5">
                  <c:v>IT</c:v>
                </c:pt>
                <c:pt idx="6">
                  <c:v>SE</c:v>
                </c:pt>
                <c:pt idx="7">
                  <c:v>LT</c:v>
                </c:pt>
                <c:pt idx="8">
                  <c:v>DK</c:v>
                </c:pt>
                <c:pt idx="9">
                  <c:v>PT</c:v>
                </c:pt>
                <c:pt idx="10">
                  <c:v>PL</c:v>
                </c:pt>
                <c:pt idx="11">
                  <c:v>FI</c:v>
                </c:pt>
                <c:pt idx="12">
                  <c:v>DE</c:v>
                </c:pt>
                <c:pt idx="13">
                  <c:v>CZ</c:v>
                </c:pt>
                <c:pt idx="14">
                  <c:v>CY</c:v>
                </c:pt>
                <c:pt idx="15">
                  <c:v>MT</c:v>
                </c:pt>
                <c:pt idx="16">
                  <c:v>SK</c:v>
                </c:pt>
                <c:pt idx="17">
                  <c:v>LV</c:v>
                </c:pt>
                <c:pt idx="18">
                  <c:v>BG</c:v>
                </c:pt>
                <c:pt idx="19">
                  <c:v>RO</c:v>
                </c:pt>
                <c:pt idx="20">
                  <c:v>BE</c:v>
                </c:pt>
                <c:pt idx="21">
                  <c:v>NL</c:v>
                </c:pt>
                <c:pt idx="22">
                  <c:v>AT</c:v>
                </c:pt>
                <c:pt idx="23">
                  <c:v>EL</c:v>
                </c:pt>
                <c:pt idx="24">
                  <c:v>LU</c:v>
                </c:pt>
                <c:pt idx="25">
                  <c:v>HU</c:v>
                </c:pt>
                <c:pt idx="26">
                  <c:v>FR</c:v>
                </c:pt>
              </c:strCache>
            </c:strRef>
          </c:cat>
          <c:val>
            <c:numRef>
              <c:f>'1.2'!$H$5:$H$31</c:f>
              <c:numCache>
                <c:formatCode>General</c:formatCode>
                <c:ptCount val="27"/>
                <c:pt idx="0">
                  <c:v>0</c:v>
                </c:pt>
                <c:pt idx="1">
                  <c:v>0</c:v>
                </c:pt>
                <c:pt idx="2">
                  <c:v>0</c:v>
                </c:pt>
                <c:pt idx="3">
                  <c:v>0</c:v>
                </c:pt>
                <c:pt idx="4">
                  <c:v>0</c:v>
                </c:pt>
                <c:pt idx="5">
                  <c:v>0</c:v>
                </c:pt>
                <c:pt idx="6">
                  <c:v>0</c:v>
                </c:pt>
                <c:pt idx="7">
                  <c:v>0</c:v>
                </c:pt>
                <c:pt idx="8">
                  <c:v>0</c:v>
                </c:pt>
                <c:pt idx="9">
                  <c:v>0</c:v>
                </c:pt>
                <c:pt idx="10">
                  <c:v>3</c:v>
                </c:pt>
                <c:pt idx="11">
                  <c:v>0</c:v>
                </c:pt>
                <c:pt idx="12">
                  <c:v>0</c:v>
                </c:pt>
                <c:pt idx="13">
                  <c:v>0</c:v>
                </c:pt>
                <c:pt idx="14">
                  <c:v>0</c:v>
                </c:pt>
                <c:pt idx="15">
                  <c:v>0</c:v>
                </c:pt>
                <c:pt idx="16">
                  <c:v>0</c:v>
                </c:pt>
                <c:pt idx="17">
                  <c:v>0</c:v>
                </c:pt>
                <c:pt idx="18">
                  <c:v>0</c:v>
                </c:pt>
                <c:pt idx="19">
                  <c:v>0</c:v>
                </c:pt>
                <c:pt idx="20">
                  <c:v>0</c:v>
                </c:pt>
                <c:pt idx="21">
                  <c:v>2</c:v>
                </c:pt>
                <c:pt idx="22">
                  <c:v>3</c:v>
                </c:pt>
                <c:pt idx="23">
                  <c:v>0</c:v>
                </c:pt>
                <c:pt idx="24">
                  <c:v>0</c:v>
                </c:pt>
                <c:pt idx="25">
                  <c:v>0</c:v>
                </c:pt>
                <c:pt idx="26">
                  <c:v>2</c:v>
                </c:pt>
              </c:numCache>
            </c:numRef>
          </c:val>
          <c:extLst>
            <c:ext xmlns:c16="http://schemas.microsoft.com/office/drawing/2014/chart" uri="{C3380CC4-5D6E-409C-BE32-E72D297353CC}">
              <c16:uniqueId val="{0000001A-2DA4-4718-9532-004FFD6EEE49}"/>
            </c:ext>
          </c:extLst>
        </c:ser>
        <c:dLbls>
          <c:showLegendKey val="0"/>
          <c:showVal val="0"/>
          <c:showCatName val="0"/>
          <c:showSerName val="0"/>
          <c:showPercent val="0"/>
          <c:showBubbleSize val="0"/>
        </c:dLbls>
        <c:gapWidth val="55"/>
        <c:overlap val="100"/>
        <c:axId val="132007424"/>
        <c:axId val="132008960"/>
      </c:barChart>
      <c:catAx>
        <c:axId val="132007424"/>
        <c:scaling>
          <c:orientation val="minMax"/>
        </c:scaling>
        <c:delete val="0"/>
        <c:axPos val="l"/>
        <c:numFmt formatCode="General" sourceLinked="1"/>
        <c:majorTickMark val="none"/>
        <c:minorTickMark val="none"/>
        <c:tickLblPos val="nextTo"/>
        <c:crossAx val="132008960"/>
        <c:crosses val="autoZero"/>
        <c:auto val="1"/>
        <c:lblAlgn val="ctr"/>
        <c:lblOffset val="100"/>
        <c:noMultiLvlLbl val="0"/>
      </c:catAx>
      <c:valAx>
        <c:axId val="132008960"/>
        <c:scaling>
          <c:orientation val="minMax"/>
          <c:max val="20"/>
        </c:scaling>
        <c:delete val="0"/>
        <c:axPos val="b"/>
        <c:majorGridlines>
          <c:spPr>
            <a:ln w="6350">
              <a:solidFill>
                <a:schemeClr val="bg1">
                  <a:lumMod val="85000"/>
                  <a:alpha val="20000"/>
                </a:schemeClr>
              </a:solidFill>
            </a:ln>
          </c:spPr>
        </c:majorGridlines>
        <c:title>
          <c:tx>
            <c:rich>
              <a:bodyPr/>
              <a:lstStyle/>
              <a:p>
                <a:pPr>
                  <a:defRPr/>
                </a:pPr>
                <a:r>
                  <a:rPr lang="fr-FR"/>
                  <a:t>Âge de l'élève</a:t>
                </a:r>
              </a:p>
            </c:rich>
          </c:tx>
          <c:layout>
            <c:manualLayout>
              <c:xMode val="edge"/>
              <c:yMode val="edge"/>
              <c:x val="0.91715141953393953"/>
              <c:y val="0.97041203141741228"/>
            </c:manualLayout>
          </c:layout>
          <c:overlay val="0"/>
        </c:title>
        <c:numFmt formatCode="General" sourceLinked="1"/>
        <c:majorTickMark val="none"/>
        <c:minorTickMark val="none"/>
        <c:tickLblPos val="nextTo"/>
        <c:crossAx val="132007424"/>
        <c:crosses val="autoZero"/>
        <c:crossBetween val="between"/>
        <c:majorUnit val="1"/>
      </c:valAx>
      <c:spPr>
        <a:noFill/>
      </c:spPr>
    </c:plotArea>
    <c:legend>
      <c:legendPos val="b"/>
      <c:legendEntry>
        <c:idx val="0"/>
        <c:delete val="1"/>
      </c:legendEntry>
      <c:layout>
        <c:manualLayout>
          <c:xMode val="edge"/>
          <c:yMode val="edge"/>
          <c:x val="0.37084459385895086"/>
          <c:y val="0.97070817569812429"/>
          <c:w val="0.27140134973075547"/>
          <c:h val="2.9291824301875699E-2"/>
        </c:manualLayout>
      </c:layout>
      <c:overlay val="0"/>
    </c:legend>
    <c:plotVisOnly val="1"/>
    <c:dispBlanksAs val="gap"/>
    <c:showDLblsOverMax val="0"/>
  </c:chart>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250603864734292E-2"/>
          <c:y val="4.8506944444444443E-2"/>
          <c:w val="0.92565942028985493"/>
          <c:h val="0.81887777777777782"/>
        </c:manualLayout>
      </c:layout>
      <c:barChart>
        <c:barDir val="col"/>
        <c:grouping val="clustered"/>
        <c:varyColors val="0"/>
        <c:ser>
          <c:idx val="0"/>
          <c:order val="0"/>
          <c:tx>
            <c:strRef>
              <c:f>'1.2'!$C$74</c:f>
              <c:strCache>
                <c:ptCount val="1"/>
                <c:pt idx="0">
                  <c:v>CITE 1</c:v>
                </c:pt>
              </c:strCache>
            </c:strRef>
          </c:tx>
          <c:spPr>
            <a:solidFill>
              <a:schemeClr val="accent1">
                <a:lumMod val="60000"/>
                <a:lumOff val="40000"/>
              </a:schemeClr>
            </a:solidFill>
            <a:ln>
              <a:noFill/>
            </a:ln>
            <a:effectLst/>
          </c:spPr>
          <c:invertIfNegative val="0"/>
          <c:cat>
            <c:strRef>
              <c:f>'1.2'!$B$75:$B$95</c:f>
              <c:strCache>
                <c:ptCount val="21"/>
                <c:pt idx="0">
                  <c:v>FR</c:v>
                </c:pt>
                <c:pt idx="1">
                  <c:v>HU</c:v>
                </c:pt>
                <c:pt idx="2">
                  <c:v>DE</c:v>
                </c:pt>
                <c:pt idx="3">
                  <c:v>UE-23</c:v>
                </c:pt>
                <c:pt idx="4">
                  <c:v>SE</c:v>
                </c:pt>
                <c:pt idx="5">
                  <c:v>ES</c:v>
                </c:pt>
                <c:pt idx="6">
                  <c:v>PT</c:v>
                </c:pt>
                <c:pt idx="7">
                  <c:v>CZ</c:v>
                </c:pt>
                <c:pt idx="8">
                  <c:v>DK</c:v>
                </c:pt>
                <c:pt idx="9">
                  <c:v>FI</c:v>
                </c:pt>
                <c:pt idx="10">
                  <c:v>EE</c:v>
                </c:pt>
                <c:pt idx="11">
                  <c:v>SI</c:v>
                </c:pt>
                <c:pt idx="12">
                  <c:v>BG</c:v>
                </c:pt>
                <c:pt idx="13">
                  <c:v>AT</c:v>
                </c:pt>
                <c:pt idx="14">
                  <c:v>SK</c:v>
                </c:pt>
                <c:pt idx="15">
                  <c:v>IT</c:v>
                </c:pt>
                <c:pt idx="16">
                  <c:v>PL</c:v>
                </c:pt>
                <c:pt idx="17">
                  <c:v>LT</c:v>
                </c:pt>
                <c:pt idx="18">
                  <c:v>LV</c:v>
                </c:pt>
                <c:pt idx="19">
                  <c:v>EL</c:v>
                </c:pt>
                <c:pt idx="20">
                  <c:v>LU</c:v>
                </c:pt>
              </c:strCache>
            </c:strRef>
          </c:cat>
          <c:val>
            <c:numRef>
              <c:f>'1.2'!$C$75:$C$95</c:f>
              <c:numCache>
                <c:formatCode>0.0</c:formatCode>
                <c:ptCount val="21"/>
                <c:pt idx="0">
                  <c:v>21.854590610055748</c:v>
                </c:pt>
                <c:pt idx="1">
                  <c:v>21.848014132553605</c:v>
                </c:pt>
                <c:pt idx="2">
                  <c:v>20.940715255514405</c:v>
                </c:pt>
                <c:pt idx="3">
                  <c:v>20.584239799493684</c:v>
                </c:pt>
                <c:pt idx="4">
                  <c:v>20.648179662435485</c:v>
                </c:pt>
                <c:pt idx="5">
                  <c:v>20.072604944310925</c:v>
                </c:pt>
                <c:pt idx="6">
                  <c:v>19.953729382571886</c:v>
                </c:pt>
                <c:pt idx="7">
                  <c:v>19.85803397791069</c:v>
                </c:pt>
                <c:pt idx="8">
                  <c:v>19.593233674272227</c:v>
                </c:pt>
                <c:pt idx="9">
                  <c:v>18.693296265211917</c:v>
                </c:pt>
                <c:pt idx="10">
                  <c:v>18.637938596491228</c:v>
                </c:pt>
                <c:pt idx="11">
                  <c:v>18.565889254542853</c:v>
                </c:pt>
                <c:pt idx="12">
                  <c:v>18.534995088408646</c:v>
                </c:pt>
                <c:pt idx="13">
                  <c:v>18.266741309447642</c:v>
                </c:pt>
                <c:pt idx="14">
                  <c:v>18.20655737704918</c:v>
                </c:pt>
                <c:pt idx="15">
                  <c:v>18.105898235845494</c:v>
                </c:pt>
                <c:pt idx="16">
                  <c:v>17.309753846513313</c:v>
                </c:pt>
                <c:pt idx="17">
                  <c:v>17.16669118728851</c:v>
                </c:pt>
                <c:pt idx="18">
                  <c:v>16.891941651324174</c:v>
                </c:pt>
                <c:pt idx="19">
                  <c:v>16.881388727644637</c:v>
                </c:pt>
                <c:pt idx="20">
                  <c:v>15.64944080215966</c:v>
                </c:pt>
              </c:numCache>
            </c:numRef>
          </c:val>
          <c:extLst>
            <c:ext xmlns:c16="http://schemas.microsoft.com/office/drawing/2014/chart" uri="{C3380CC4-5D6E-409C-BE32-E72D297353CC}">
              <c16:uniqueId val="{00000000-A92C-4A6F-85BD-9775EE924975}"/>
            </c:ext>
          </c:extLst>
        </c:ser>
        <c:dLbls>
          <c:showLegendKey val="0"/>
          <c:showVal val="0"/>
          <c:showCatName val="0"/>
          <c:showSerName val="0"/>
          <c:showPercent val="0"/>
          <c:showBubbleSize val="0"/>
        </c:dLbls>
        <c:gapWidth val="150"/>
        <c:axId val="621047824"/>
        <c:axId val="621040280"/>
      </c:barChart>
      <c:lineChart>
        <c:grouping val="standard"/>
        <c:varyColors val="0"/>
        <c:ser>
          <c:idx val="1"/>
          <c:order val="1"/>
          <c:tx>
            <c:strRef>
              <c:f>'1.2'!$D$74</c:f>
              <c:strCache>
                <c:ptCount val="1"/>
                <c:pt idx="0">
                  <c:v>CITE 2</c:v>
                </c:pt>
              </c:strCache>
            </c:strRef>
          </c:tx>
          <c:spPr>
            <a:ln w="28575" cap="rnd">
              <a:noFill/>
              <a:round/>
            </a:ln>
            <a:effectLst/>
          </c:spPr>
          <c:marker>
            <c:symbol val="diamond"/>
            <c:size val="6"/>
            <c:spPr>
              <a:solidFill>
                <a:schemeClr val="accent1"/>
              </a:solidFill>
              <a:ln w="6350">
                <a:solidFill>
                  <a:schemeClr val="bg1"/>
                </a:solidFill>
              </a:ln>
              <a:effectLst/>
            </c:spPr>
          </c:marker>
          <c:cat>
            <c:strRef>
              <c:f>'1.2'!$B$75:$B$95</c:f>
              <c:strCache>
                <c:ptCount val="21"/>
                <c:pt idx="0">
                  <c:v>FR</c:v>
                </c:pt>
                <c:pt idx="1">
                  <c:v>HU</c:v>
                </c:pt>
                <c:pt idx="2">
                  <c:v>DE</c:v>
                </c:pt>
                <c:pt idx="3">
                  <c:v>UE-23</c:v>
                </c:pt>
                <c:pt idx="4">
                  <c:v>SE</c:v>
                </c:pt>
                <c:pt idx="5">
                  <c:v>ES</c:v>
                </c:pt>
                <c:pt idx="6">
                  <c:v>PT</c:v>
                </c:pt>
                <c:pt idx="7">
                  <c:v>CZ</c:v>
                </c:pt>
                <c:pt idx="8">
                  <c:v>DK</c:v>
                </c:pt>
                <c:pt idx="9">
                  <c:v>FI</c:v>
                </c:pt>
                <c:pt idx="10">
                  <c:v>EE</c:v>
                </c:pt>
                <c:pt idx="11">
                  <c:v>SI</c:v>
                </c:pt>
                <c:pt idx="12">
                  <c:v>BG</c:v>
                </c:pt>
                <c:pt idx="13">
                  <c:v>AT</c:v>
                </c:pt>
                <c:pt idx="14">
                  <c:v>SK</c:v>
                </c:pt>
                <c:pt idx="15">
                  <c:v>IT</c:v>
                </c:pt>
                <c:pt idx="16">
                  <c:v>PL</c:v>
                </c:pt>
                <c:pt idx="17">
                  <c:v>LT</c:v>
                </c:pt>
                <c:pt idx="18">
                  <c:v>LV</c:v>
                </c:pt>
                <c:pt idx="19">
                  <c:v>EL</c:v>
                </c:pt>
                <c:pt idx="20">
                  <c:v>LU</c:v>
                </c:pt>
              </c:strCache>
            </c:strRef>
          </c:cat>
          <c:val>
            <c:numRef>
              <c:f>'1.2'!$D$75:$D$95</c:f>
              <c:numCache>
                <c:formatCode>0.0</c:formatCode>
                <c:ptCount val="21"/>
                <c:pt idx="0">
                  <c:v>25.621027415491085</c:v>
                </c:pt>
                <c:pt idx="1">
                  <c:v>20.928755836308707</c:v>
                </c:pt>
                <c:pt idx="2">
                  <c:v>23.823408800146211</c:v>
                </c:pt>
                <c:pt idx="3">
                  <c:v>22.785275881505605</c:v>
                </c:pt>
                <c:pt idx="4">
                  <c:v>22.384957972650859</c:v>
                </c:pt>
                <c:pt idx="5">
                  <c:v>23.386750798054834</c:v>
                </c:pt>
                <c:pt idx="6">
                  <c:v>21.40504069684421</c:v>
                </c:pt>
                <c:pt idx="7">
                  <c:v>21.878325469330388</c:v>
                </c:pt>
                <c:pt idx="8">
                  <c:v>20.080492157415236</c:v>
                </c:pt>
                <c:pt idx="9">
                  <c:v>19.400088417329798</c:v>
                </c:pt>
                <c:pt idx="10">
                  <c:v>18.657476635514019</c:v>
                </c:pt>
                <c:pt idx="11">
                  <c:v>20.577183480027081</c:v>
                </c:pt>
                <c:pt idx="12">
                  <c:v>18.721622583323448</c:v>
                </c:pt>
                <c:pt idx="13">
                  <c:v>21.17989350912779</c:v>
                </c:pt>
                <c:pt idx="14">
                  <c:v>20.065309102709719</c:v>
                </c:pt>
                <c:pt idx="15">
                  <c:v>20.272303927391956</c:v>
                </c:pt>
                <c:pt idx="16">
                  <c:v>18.103502188868042</c:v>
                </c:pt>
                <c:pt idx="17">
                  <c:v>19.192370129870131</c:v>
                </c:pt>
                <c:pt idx="18">
                  <c:v>17.376146788990827</c:v>
                </c:pt>
                <c:pt idx="19">
                  <c:v>21.434991050882129</c:v>
                </c:pt>
                <c:pt idx="20">
                  <c:v>18.436</c:v>
                </c:pt>
              </c:numCache>
            </c:numRef>
          </c:val>
          <c:smooth val="0"/>
          <c:extLst>
            <c:ext xmlns:c16="http://schemas.microsoft.com/office/drawing/2014/chart" uri="{C3380CC4-5D6E-409C-BE32-E72D297353CC}">
              <c16:uniqueId val="{00000001-A92C-4A6F-85BD-9775EE924975}"/>
            </c:ext>
          </c:extLst>
        </c:ser>
        <c:dLbls>
          <c:showLegendKey val="0"/>
          <c:showVal val="0"/>
          <c:showCatName val="0"/>
          <c:showSerName val="0"/>
          <c:showPercent val="0"/>
          <c:showBubbleSize val="0"/>
        </c:dLbls>
        <c:marker val="1"/>
        <c:smooth val="0"/>
        <c:axId val="621047824"/>
        <c:axId val="621040280"/>
      </c:lineChart>
      <c:catAx>
        <c:axId val="621047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1040280"/>
        <c:crosses val="autoZero"/>
        <c:auto val="1"/>
        <c:lblAlgn val="ctr"/>
        <c:lblOffset val="100"/>
        <c:noMultiLvlLbl val="0"/>
      </c:catAx>
      <c:valAx>
        <c:axId val="621040280"/>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Elèves par classe</a:t>
                </a:r>
              </a:p>
            </c:rich>
          </c:tx>
          <c:layout>
            <c:manualLayout>
              <c:xMode val="edge"/>
              <c:yMode val="edge"/>
              <c:x val="5.2557065217391292E-2"/>
              <c:y val="4.0531250000000003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1047824"/>
        <c:crosses val="autoZero"/>
        <c:crossBetween val="between"/>
      </c:valAx>
      <c:spPr>
        <a:noFill/>
        <a:ln>
          <a:noFill/>
        </a:ln>
        <a:effectLst/>
      </c:spPr>
    </c:plotArea>
    <c:legend>
      <c:legendPos val="b"/>
      <c:layout>
        <c:manualLayout>
          <c:xMode val="edge"/>
          <c:yMode val="edge"/>
          <c:x val="0.42561382850241547"/>
          <c:y val="0.92558541666666672"/>
          <c:w val="0.14877234299516909"/>
          <c:h val="7.44145833333333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911920980273449E-2"/>
          <c:y val="3.6666666666666667E-2"/>
          <c:w val="0.90012222781287021"/>
          <c:h val="0.85684068241469802"/>
        </c:manualLayout>
      </c:layout>
      <c:barChart>
        <c:barDir val="bar"/>
        <c:grouping val="clustered"/>
        <c:varyColors val="0"/>
        <c:ser>
          <c:idx val="0"/>
          <c:order val="0"/>
          <c:tx>
            <c:strRef>
              <c:f>'1.3'!$D$4</c:f>
              <c:strCache>
                <c:ptCount val="1"/>
                <c:pt idx="0">
                  <c:v>CITE 1</c:v>
                </c:pt>
              </c:strCache>
            </c:strRef>
          </c:tx>
          <c:spPr>
            <a:solidFill>
              <a:schemeClr val="accent1">
                <a:lumMod val="40000"/>
                <a:lumOff val="60000"/>
              </a:schemeClr>
            </a:solidFill>
            <a:ln w="6350">
              <a:solidFill>
                <a:schemeClr val="bg1"/>
              </a:solidFill>
            </a:ln>
          </c:spPr>
          <c:invertIfNegative val="0"/>
          <c:cat>
            <c:strRef>
              <c:f>'1.3'!$B$5:$B$27</c:f>
              <c:strCache>
                <c:ptCount val="23"/>
                <c:pt idx="0">
                  <c:v>LU</c:v>
                </c:pt>
                <c:pt idx="1">
                  <c:v>SE</c:v>
                </c:pt>
                <c:pt idx="2">
                  <c:v>FI</c:v>
                </c:pt>
                <c:pt idx="3">
                  <c:v>DE</c:v>
                </c:pt>
                <c:pt idx="4">
                  <c:v>DK</c:v>
                </c:pt>
                <c:pt idx="5">
                  <c:v>AT</c:v>
                </c:pt>
                <c:pt idx="6">
                  <c:v>IT</c:v>
                </c:pt>
                <c:pt idx="7">
                  <c:v>BE</c:v>
                </c:pt>
                <c:pt idx="8">
                  <c:v>UE-25</c:v>
                </c:pt>
                <c:pt idx="9">
                  <c:v>SI</c:v>
                </c:pt>
                <c:pt idx="10">
                  <c:v>FR</c:v>
                </c:pt>
                <c:pt idx="11">
                  <c:v>LT</c:v>
                </c:pt>
                <c:pt idx="12">
                  <c:v>NL</c:v>
                </c:pt>
                <c:pt idx="13">
                  <c:v>PL</c:v>
                </c:pt>
                <c:pt idx="14">
                  <c:v>PT</c:v>
                </c:pt>
                <c:pt idx="15">
                  <c:v>ES</c:v>
                </c:pt>
                <c:pt idx="16">
                  <c:v>CZ</c:v>
                </c:pt>
                <c:pt idx="17">
                  <c:v>SK</c:v>
                </c:pt>
                <c:pt idx="18">
                  <c:v>HU</c:v>
                </c:pt>
                <c:pt idx="19">
                  <c:v>LV</c:v>
                </c:pt>
                <c:pt idx="20">
                  <c:v>BG</c:v>
                </c:pt>
                <c:pt idx="21">
                  <c:v>EL</c:v>
                </c:pt>
                <c:pt idx="22">
                  <c:v>RO</c:v>
                </c:pt>
              </c:strCache>
            </c:strRef>
          </c:cat>
          <c:val>
            <c:numRef>
              <c:f>'1.3'!$D$5:$D$27</c:f>
              <c:numCache>
                <c:formatCode>_-* #\ ##0\ _€_-;\-* #\ ##0\ _€_-;_-* "-"??\ _€_-;_-@_-</c:formatCode>
                <c:ptCount val="23"/>
                <c:pt idx="0">
                  <c:v>22990.23</c:v>
                </c:pt>
                <c:pt idx="1">
                  <c:v>13997.47</c:v>
                </c:pt>
                <c:pt idx="2">
                  <c:v>11212.19</c:v>
                </c:pt>
                <c:pt idx="3">
                  <c:v>11587.35</c:v>
                </c:pt>
                <c:pt idx="4">
                  <c:v>14272.99</c:v>
                </c:pt>
                <c:pt idx="5">
                  <c:v>14029.22</c:v>
                </c:pt>
                <c:pt idx="6">
                  <c:v>12008.45</c:v>
                </c:pt>
                <c:pt idx="7">
                  <c:v>12813</c:v>
                </c:pt>
                <c:pt idx="8">
                  <c:v>10336.762720000001</c:v>
                </c:pt>
                <c:pt idx="9">
                  <c:v>10713.73</c:v>
                </c:pt>
                <c:pt idx="10">
                  <c:v>9673.3230000000003</c:v>
                </c:pt>
                <c:pt idx="11">
                  <c:v>8173.2219999999998</c:v>
                </c:pt>
                <c:pt idx="12">
                  <c:v>11188.04</c:v>
                </c:pt>
                <c:pt idx="13">
                  <c:v>11871.78</c:v>
                </c:pt>
                <c:pt idx="14">
                  <c:v>9339.7029999999995</c:v>
                </c:pt>
                <c:pt idx="15">
                  <c:v>9077.2199999999993</c:v>
                </c:pt>
                <c:pt idx="16">
                  <c:v>8466.0400000000009</c:v>
                </c:pt>
                <c:pt idx="17">
                  <c:v>8853.0650000000005</c:v>
                </c:pt>
                <c:pt idx="18">
                  <c:v>7928.4970000000003</c:v>
                </c:pt>
                <c:pt idx="19">
                  <c:v>7142.3119999999999</c:v>
                </c:pt>
                <c:pt idx="20">
                  <c:v>5211.2529999999997</c:v>
                </c:pt>
                <c:pt idx="21">
                  <c:v>7466.902</c:v>
                </c:pt>
                <c:pt idx="22">
                  <c:v>3188.2620000000002</c:v>
                </c:pt>
              </c:numCache>
            </c:numRef>
          </c:val>
          <c:extLst>
            <c:ext xmlns:c16="http://schemas.microsoft.com/office/drawing/2014/chart" uri="{C3380CC4-5D6E-409C-BE32-E72D297353CC}">
              <c16:uniqueId val="{00000000-CE19-4BF9-90FA-AA0A8EC9719E}"/>
            </c:ext>
          </c:extLst>
        </c:ser>
        <c:ser>
          <c:idx val="1"/>
          <c:order val="1"/>
          <c:tx>
            <c:strRef>
              <c:f>'1.3'!$C$4</c:f>
              <c:strCache>
                <c:ptCount val="1"/>
                <c:pt idx="0">
                  <c:v>CITE 02</c:v>
                </c:pt>
              </c:strCache>
            </c:strRef>
          </c:tx>
          <c:spPr>
            <a:solidFill>
              <a:schemeClr val="accent1"/>
            </a:solidFill>
            <a:ln w="6350">
              <a:solidFill>
                <a:schemeClr val="bg1"/>
              </a:solidFill>
            </a:ln>
          </c:spPr>
          <c:invertIfNegative val="0"/>
          <c:cat>
            <c:strRef>
              <c:f>'1.3'!$B$5:$B$27</c:f>
              <c:strCache>
                <c:ptCount val="23"/>
                <c:pt idx="0">
                  <c:v>LU</c:v>
                </c:pt>
                <c:pt idx="1">
                  <c:v>SE</c:v>
                </c:pt>
                <c:pt idx="2">
                  <c:v>FI</c:v>
                </c:pt>
                <c:pt idx="3">
                  <c:v>DE</c:v>
                </c:pt>
                <c:pt idx="4">
                  <c:v>DK</c:v>
                </c:pt>
                <c:pt idx="5">
                  <c:v>AT</c:v>
                </c:pt>
                <c:pt idx="6">
                  <c:v>IT</c:v>
                </c:pt>
                <c:pt idx="7">
                  <c:v>BE</c:v>
                </c:pt>
                <c:pt idx="8">
                  <c:v>UE-25</c:v>
                </c:pt>
                <c:pt idx="9">
                  <c:v>SI</c:v>
                </c:pt>
                <c:pt idx="10">
                  <c:v>FR</c:v>
                </c:pt>
                <c:pt idx="11">
                  <c:v>LT</c:v>
                </c:pt>
                <c:pt idx="12">
                  <c:v>NL</c:v>
                </c:pt>
                <c:pt idx="13">
                  <c:v>PL</c:v>
                </c:pt>
                <c:pt idx="14">
                  <c:v>PT</c:v>
                </c:pt>
                <c:pt idx="15">
                  <c:v>ES</c:v>
                </c:pt>
                <c:pt idx="16">
                  <c:v>CZ</c:v>
                </c:pt>
                <c:pt idx="17">
                  <c:v>SK</c:v>
                </c:pt>
                <c:pt idx="18">
                  <c:v>HU</c:v>
                </c:pt>
                <c:pt idx="19">
                  <c:v>LV</c:v>
                </c:pt>
                <c:pt idx="20">
                  <c:v>BG</c:v>
                </c:pt>
                <c:pt idx="21">
                  <c:v>EL</c:v>
                </c:pt>
                <c:pt idx="22">
                  <c:v>RO</c:v>
                </c:pt>
              </c:strCache>
            </c:strRef>
          </c:cat>
          <c:val>
            <c:numRef>
              <c:f>'1.3'!$C$5:$C$27</c:f>
              <c:numCache>
                <c:formatCode>_-* #\ ##0\ _€_-;\-* #\ ##0\ _€_-;_-* "-"??\ _€_-;_-@_-</c:formatCode>
                <c:ptCount val="23"/>
                <c:pt idx="0">
                  <c:v>22702.080000000002</c:v>
                </c:pt>
                <c:pt idx="1">
                  <c:v>14933.86</c:v>
                </c:pt>
                <c:pt idx="2">
                  <c:v>13510.5</c:v>
                </c:pt>
                <c:pt idx="3">
                  <c:v>12945.5</c:v>
                </c:pt>
                <c:pt idx="4">
                  <c:v>12234.27</c:v>
                </c:pt>
                <c:pt idx="5">
                  <c:v>11976.52</c:v>
                </c:pt>
                <c:pt idx="6">
                  <c:v>10031.64</c:v>
                </c:pt>
                <c:pt idx="7">
                  <c:v>10588.9</c:v>
                </c:pt>
                <c:pt idx="8">
                  <c:v>10069.560227272726</c:v>
                </c:pt>
                <c:pt idx="9">
                  <c:v>10037.56</c:v>
                </c:pt>
                <c:pt idx="10">
                  <c:v>9985.625</c:v>
                </c:pt>
                <c:pt idx="11">
                  <c:v>9893.6880000000001</c:v>
                </c:pt>
                <c:pt idx="12">
                  <c:v>8900.5849999999991</c:v>
                </c:pt>
                <c:pt idx="13">
                  <c:v>8644.35</c:v>
                </c:pt>
                <c:pt idx="14">
                  <c:v>8322.1260000000002</c:v>
                </c:pt>
                <c:pt idx="15">
                  <c:v>8230.1880000000001</c:v>
                </c:pt>
                <c:pt idx="16">
                  <c:v>8048.433</c:v>
                </c:pt>
                <c:pt idx="17">
                  <c:v>7642.44</c:v>
                </c:pt>
                <c:pt idx="18">
                  <c:v>7599.8209999999999</c:v>
                </c:pt>
                <c:pt idx="19">
                  <c:v>7347.9309999999996</c:v>
                </c:pt>
                <c:pt idx="20">
                  <c:v>6711.6239999999998</c:v>
                </c:pt>
                <c:pt idx="21">
                  <c:v>6410.8050000000003</c:v>
                </c:pt>
                <c:pt idx="22">
                  <c:v>4831.8789999999999</c:v>
                </c:pt>
              </c:numCache>
            </c:numRef>
          </c:val>
          <c:extLst>
            <c:ext xmlns:c16="http://schemas.microsoft.com/office/drawing/2014/chart" uri="{C3380CC4-5D6E-409C-BE32-E72D297353CC}">
              <c16:uniqueId val="{00000001-CE19-4BF9-90FA-AA0A8EC9719E}"/>
            </c:ext>
          </c:extLst>
        </c:ser>
        <c:dLbls>
          <c:showLegendKey val="0"/>
          <c:showVal val="0"/>
          <c:showCatName val="0"/>
          <c:showSerName val="0"/>
          <c:showPercent val="0"/>
          <c:showBubbleSize val="0"/>
        </c:dLbls>
        <c:gapWidth val="75"/>
        <c:axId val="126232064"/>
        <c:axId val="126233600"/>
      </c:barChart>
      <c:catAx>
        <c:axId val="126232064"/>
        <c:scaling>
          <c:orientation val="minMax"/>
        </c:scaling>
        <c:delete val="0"/>
        <c:axPos val="l"/>
        <c:numFmt formatCode="General" sourceLinked="0"/>
        <c:majorTickMark val="out"/>
        <c:minorTickMark val="none"/>
        <c:tickLblPos val="nextTo"/>
        <c:crossAx val="126233600"/>
        <c:crosses val="autoZero"/>
        <c:auto val="1"/>
        <c:lblAlgn val="ctr"/>
        <c:lblOffset val="100"/>
        <c:noMultiLvlLbl val="0"/>
      </c:catAx>
      <c:valAx>
        <c:axId val="126233600"/>
        <c:scaling>
          <c:orientation val="minMax"/>
          <c:max val="25000"/>
        </c:scaling>
        <c:delete val="0"/>
        <c:axPos val="b"/>
        <c:majorGridlines>
          <c:spPr>
            <a:ln w="6350">
              <a:solidFill>
                <a:schemeClr val="bg1">
                  <a:lumMod val="85000"/>
                  <a:alpha val="20000"/>
                </a:schemeClr>
              </a:solidFill>
            </a:ln>
          </c:spPr>
        </c:majorGridlines>
        <c:title>
          <c:tx>
            <c:rich>
              <a:bodyPr/>
              <a:lstStyle/>
              <a:p>
                <a:pPr>
                  <a:defRPr/>
                </a:pPr>
                <a:r>
                  <a:rPr lang="fr-FR"/>
                  <a:t>Équivalents $US PPA</a:t>
                </a:r>
              </a:p>
            </c:rich>
          </c:tx>
          <c:layout>
            <c:manualLayout>
              <c:xMode val="edge"/>
              <c:yMode val="edge"/>
              <c:x val="0.856315689461286"/>
              <c:y val="0.94180183727034128"/>
            </c:manualLayout>
          </c:layout>
          <c:overlay val="0"/>
        </c:title>
        <c:numFmt formatCode="_-* #\ ##0\ _€_-;\-* #\ ##0\ _€_-;_-* &quot;-&quot;??\ _€_-;_-@_-" sourceLinked="1"/>
        <c:majorTickMark val="out"/>
        <c:minorTickMark val="none"/>
        <c:tickLblPos val="nextTo"/>
        <c:crossAx val="126232064"/>
        <c:crosses val="autoZero"/>
        <c:crossBetween val="between"/>
        <c:majorUnit val="5000"/>
      </c:valAx>
    </c:plotArea>
    <c:legend>
      <c:legendPos val="b"/>
      <c:layout>
        <c:manualLayout>
          <c:xMode val="edge"/>
          <c:yMode val="edge"/>
          <c:x val="0.79525159137680246"/>
          <c:y val="0.48447402646932181"/>
          <c:w val="0.14470547570452036"/>
          <c:h val="0.14104470210254894"/>
        </c:manualLayout>
      </c:layout>
      <c:overlay val="0"/>
    </c:legend>
    <c:plotVisOnly val="1"/>
    <c:dispBlanksAs val="gap"/>
    <c:showDLblsOverMax val="0"/>
  </c:chart>
  <c:spPr>
    <a:ln>
      <a:solidFill>
        <a:schemeClr val="bg1">
          <a:lumMod val="85000"/>
        </a:schemeClr>
      </a:solid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29896268941035E-2"/>
          <c:y val="3.6666666666666667E-2"/>
          <c:w val="0.89773518610373326"/>
          <c:h val="0.86350734908136473"/>
        </c:manualLayout>
      </c:layout>
      <c:barChart>
        <c:barDir val="bar"/>
        <c:grouping val="clustered"/>
        <c:varyColors val="0"/>
        <c:ser>
          <c:idx val="0"/>
          <c:order val="0"/>
          <c:tx>
            <c:strRef>
              <c:f>'1.3'!$H$4</c:f>
              <c:strCache>
                <c:ptCount val="1"/>
                <c:pt idx="0">
                  <c:v>CITE 2</c:v>
                </c:pt>
              </c:strCache>
            </c:strRef>
          </c:tx>
          <c:spPr>
            <a:solidFill>
              <a:schemeClr val="accent1">
                <a:lumMod val="40000"/>
                <a:lumOff val="60000"/>
              </a:schemeClr>
            </a:solidFill>
            <a:ln w="6350">
              <a:solidFill>
                <a:schemeClr val="bg1"/>
              </a:solidFill>
            </a:ln>
          </c:spPr>
          <c:invertIfNegative val="0"/>
          <c:cat>
            <c:strRef>
              <c:f>'1.3'!$G$5:$G$29</c:f>
              <c:strCache>
                <c:ptCount val="25"/>
                <c:pt idx="0">
                  <c:v>LU</c:v>
                </c:pt>
                <c:pt idx="1">
                  <c:v>FI</c:v>
                </c:pt>
                <c:pt idx="2">
                  <c:v>DK</c:v>
                </c:pt>
                <c:pt idx="3">
                  <c:v>AT</c:v>
                </c:pt>
                <c:pt idx="4">
                  <c:v>BE</c:v>
                </c:pt>
                <c:pt idx="5">
                  <c:v>NL</c:v>
                </c:pt>
                <c:pt idx="6">
                  <c:v>DE</c:v>
                </c:pt>
                <c:pt idx="7">
                  <c:v>SE</c:v>
                </c:pt>
                <c:pt idx="8">
                  <c:v>FR</c:v>
                </c:pt>
                <c:pt idx="9">
                  <c:v>UE-25</c:v>
                </c:pt>
                <c:pt idx="10">
                  <c:v>CZ</c:v>
                </c:pt>
                <c:pt idx="11">
                  <c:v>IE</c:v>
                </c:pt>
                <c:pt idx="12">
                  <c:v>PT</c:v>
                </c:pt>
                <c:pt idx="13">
                  <c:v>SI</c:v>
                </c:pt>
                <c:pt idx="14">
                  <c:v>ES</c:v>
                </c:pt>
                <c:pt idx="15">
                  <c:v>EE</c:v>
                </c:pt>
                <c:pt idx="16">
                  <c:v>IT</c:v>
                </c:pt>
                <c:pt idx="17">
                  <c:v>PL</c:v>
                </c:pt>
                <c:pt idx="18">
                  <c:v>LT</c:v>
                </c:pt>
                <c:pt idx="19">
                  <c:v>SK</c:v>
                </c:pt>
                <c:pt idx="20">
                  <c:v>EL</c:v>
                </c:pt>
                <c:pt idx="21">
                  <c:v>LV</c:v>
                </c:pt>
                <c:pt idx="22">
                  <c:v>HU</c:v>
                </c:pt>
                <c:pt idx="23">
                  <c:v>BG</c:v>
                </c:pt>
                <c:pt idx="24">
                  <c:v>RO</c:v>
                </c:pt>
              </c:strCache>
            </c:strRef>
          </c:cat>
          <c:val>
            <c:numRef>
              <c:f>'1.3'!$H$5:$H$29</c:f>
              <c:numCache>
                <c:formatCode>_-* #\ ##0\ _€_-;\-* #\ ##0\ _€_-;_-* "-"??\ _€_-;_-@_-</c:formatCode>
                <c:ptCount val="25"/>
                <c:pt idx="0">
                  <c:v>27112.04</c:v>
                </c:pt>
                <c:pt idx="1">
                  <c:v>17725.61</c:v>
                </c:pt>
                <c:pt idx="2">
                  <c:v>17401.599999999999</c:v>
                </c:pt>
                <c:pt idx="3">
                  <c:v>17306.810000000001</c:v>
                </c:pt>
                <c:pt idx="4">
                  <c:v>16634.8</c:v>
                </c:pt>
                <c:pt idx="5">
                  <c:v>15363.84</c:v>
                </c:pt>
                <c:pt idx="6">
                  <c:v>14196.79</c:v>
                </c:pt>
                <c:pt idx="7">
                  <c:v>13856.66</c:v>
                </c:pt>
                <c:pt idx="8">
                  <c:v>12138.69</c:v>
                </c:pt>
                <c:pt idx="9">
                  <c:v>12110.73583333333</c:v>
                </c:pt>
                <c:pt idx="10">
                  <c:v>12759.65</c:v>
                </c:pt>
                <c:pt idx="11">
                  <c:v>11880.38</c:v>
                </c:pt>
                <c:pt idx="12">
                  <c:v>11715.41</c:v>
                </c:pt>
                <c:pt idx="13">
                  <c:v>11398.46</c:v>
                </c:pt>
                <c:pt idx="14">
                  <c:v>10657.96</c:v>
                </c:pt>
                <c:pt idx="15">
                  <c:v>10563.08</c:v>
                </c:pt>
                <c:pt idx="16">
                  <c:v>9760.1090000000004</c:v>
                </c:pt>
                <c:pt idx="17">
                  <c:v>8695.8790000000008</c:v>
                </c:pt>
                <c:pt idx="18">
                  <c:v>8128.4859999999999</c:v>
                </c:pt>
                <c:pt idx="19">
                  <c:v>7949.107</c:v>
                </c:pt>
                <c:pt idx="20">
                  <c:v>7364.4080000000004</c:v>
                </c:pt>
                <c:pt idx="21">
                  <c:v>7157.2870000000003</c:v>
                </c:pt>
                <c:pt idx="22">
                  <c:v>7155.4650000000001</c:v>
                </c:pt>
                <c:pt idx="23">
                  <c:v>6917.7240000000002</c:v>
                </c:pt>
                <c:pt idx="24">
                  <c:v>6817.415</c:v>
                </c:pt>
              </c:numCache>
            </c:numRef>
          </c:val>
          <c:extLst>
            <c:ext xmlns:c16="http://schemas.microsoft.com/office/drawing/2014/chart" uri="{C3380CC4-5D6E-409C-BE32-E72D297353CC}">
              <c16:uniqueId val="{00000000-8EF7-4CBA-86EB-C980765A7FB8}"/>
            </c:ext>
          </c:extLst>
        </c:ser>
        <c:ser>
          <c:idx val="1"/>
          <c:order val="1"/>
          <c:tx>
            <c:strRef>
              <c:f>'1.3'!$I$4</c:f>
              <c:strCache>
                <c:ptCount val="1"/>
                <c:pt idx="0">
                  <c:v>CITE 3</c:v>
                </c:pt>
              </c:strCache>
            </c:strRef>
          </c:tx>
          <c:spPr>
            <a:solidFill>
              <a:schemeClr val="accent1"/>
            </a:solidFill>
            <a:ln w="6350">
              <a:solidFill>
                <a:schemeClr val="bg1"/>
              </a:solidFill>
            </a:ln>
          </c:spPr>
          <c:invertIfNegative val="0"/>
          <c:cat>
            <c:strRef>
              <c:f>'1.3'!$G$5:$G$29</c:f>
              <c:strCache>
                <c:ptCount val="25"/>
                <c:pt idx="0">
                  <c:v>LU</c:v>
                </c:pt>
                <c:pt idx="1">
                  <c:v>FI</c:v>
                </c:pt>
                <c:pt idx="2">
                  <c:v>DK</c:v>
                </c:pt>
                <c:pt idx="3">
                  <c:v>AT</c:v>
                </c:pt>
                <c:pt idx="4">
                  <c:v>BE</c:v>
                </c:pt>
                <c:pt idx="5">
                  <c:v>NL</c:v>
                </c:pt>
                <c:pt idx="6">
                  <c:v>DE</c:v>
                </c:pt>
                <c:pt idx="7">
                  <c:v>SE</c:v>
                </c:pt>
                <c:pt idx="8">
                  <c:v>FR</c:v>
                </c:pt>
                <c:pt idx="9">
                  <c:v>UE-25</c:v>
                </c:pt>
                <c:pt idx="10">
                  <c:v>CZ</c:v>
                </c:pt>
                <c:pt idx="11">
                  <c:v>IE</c:v>
                </c:pt>
                <c:pt idx="12">
                  <c:v>PT</c:v>
                </c:pt>
                <c:pt idx="13">
                  <c:v>SI</c:v>
                </c:pt>
                <c:pt idx="14">
                  <c:v>ES</c:v>
                </c:pt>
                <c:pt idx="15">
                  <c:v>EE</c:v>
                </c:pt>
                <c:pt idx="16">
                  <c:v>IT</c:v>
                </c:pt>
                <c:pt idx="17">
                  <c:v>PL</c:v>
                </c:pt>
                <c:pt idx="18">
                  <c:v>LT</c:v>
                </c:pt>
                <c:pt idx="19">
                  <c:v>SK</c:v>
                </c:pt>
                <c:pt idx="20">
                  <c:v>EL</c:v>
                </c:pt>
                <c:pt idx="21">
                  <c:v>LV</c:v>
                </c:pt>
                <c:pt idx="22">
                  <c:v>HU</c:v>
                </c:pt>
                <c:pt idx="23">
                  <c:v>BG</c:v>
                </c:pt>
                <c:pt idx="24">
                  <c:v>RO</c:v>
                </c:pt>
              </c:strCache>
            </c:strRef>
          </c:cat>
          <c:val>
            <c:numRef>
              <c:f>'1.3'!$I$5:$I$29</c:f>
              <c:numCache>
                <c:formatCode>_-* #\ ##0\ _€_-;\-* #\ ##0\ _€_-;_-* "-"??\ _€_-;_-@_-</c:formatCode>
                <c:ptCount val="25"/>
                <c:pt idx="0">
                  <c:v>26182.22</c:v>
                </c:pt>
                <c:pt idx="1">
                  <c:v>10237.82</c:v>
                </c:pt>
                <c:pt idx="2">
                  <c:v>11343.92</c:v>
                </c:pt>
                <c:pt idx="3">
                  <c:v>17694.75</c:v>
                </c:pt>
                <c:pt idx="4">
                  <c:v>16543.41</c:v>
                </c:pt>
                <c:pt idx="5">
                  <c:v>16324.36</c:v>
                </c:pt>
                <c:pt idx="6">
                  <c:v>18098</c:v>
                </c:pt>
                <c:pt idx="7">
                  <c:v>13939.19</c:v>
                </c:pt>
                <c:pt idx="8">
                  <c:v>16265.82</c:v>
                </c:pt>
                <c:pt idx="9">
                  <c:v>11664.20536</c:v>
                </c:pt>
                <c:pt idx="10">
                  <c:v>12374.44</c:v>
                </c:pt>
                <c:pt idx="11">
                  <c:v>10890.65</c:v>
                </c:pt>
                <c:pt idx="12">
                  <c:v>11032.05</c:v>
                </c:pt>
                <c:pt idx="13">
                  <c:v>9751.9940000000006</c:v>
                </c:pt>
                <c:pt idx="14">
                  <c:v>11668.18</c:v>
                </c:pt>
                <c:pt idx="15">
                  <c:v>6583.9269999999997</c:v>
                </c:pt>
                <c:pt idx="16">
                  <c:v>11059.05</c:v>
                </c:pt>
                <c:pt idx="17">
                  <c:v>8251.07</c:v>
                </c:pt>
                <c:pt idx="18">
                  <c:v>9259.991</c:v>
                </c:pt>
                <c:pt idx="19">
                  <c:v>9436.2710000000006</c:v>
                </c:pt>
                <c:pt idx="20">
                  <c:v>6458.1869999999999</c:v>
                </c:pt>
                <c:pt idx="21">
                  <c:v>9460.0030000000006</c:v>
                </c:pt>
                <c:pt idx="22">
                  <c:v>8408.9429999999993</c:v>
                </c:pt>
                <c:pt idx="23">
                  <c:v>5728.8419999999996</c:v>
                </c:pt>
                <c:pt idx="24">
                  <c:v>6382.1120000000001</c:v>
                </c:pt>
              </c:numCache>
            </c:numRef>
          </c:val>
          <c:extLst>
            <c:ext xmlns:c16="http://schemas.microsoft.com/office/drawing/2014/chart" uri="{C3380CC4-5D6E-409C-BE32-E72D297353CC}">
              <c16:uniqueId val="{00000001-8EF7-4CBA-86EB-C980765A7FB8}"/>
            </c:ext>
          </c:extLst>
        </c:ser>
        <c:dLbls>
          <c:showLegendKey val="0"/>
          <c:showVal val="0"/>
          <c:showCatName val="0"/>
          <c:showSerName val="0"/>
          <c:showPercent val="0"/>
          <c:showBubbleSize val="0"/>
        </c:dLbls>
        <c:gapWidth val="75"/>
        <c:axId val="126263296"/>
        <c:axId val="126264832"/>
      </c:barChart>
      <c:catAx>
        <c:axId val="126263296"/>
        <c:scaling>
          <c:orientation val="minMax"/>
        </c:scaling>
        <c:delete val="0"/>
        <c:axPos val="l"/>
        <c:numFmt formatCode="General" sourceLinked="0"/>
        <c:majorTickMark val="out"/>
        <c:minorTickMark val="none"/>
        <c:tickLblPos val="nextTo"/>
        <c:crossAx val="126264832"/>
        <c:crosses val="autoZero"/>
        <c:auto val="1"/>
        <c:lblAlgn val="ctr"/>
        <c:lblOffset val="100"/>
        <c:noMultiLvlLbl val="0"/>
      </c:catAx>
      <c:valAx>
        <c:axId val="126264832"/>
        <c:scaling>
          <c:orientation val="minMax"/>
          <c:max val="25000"/>
        </c:scaling>
        <c:delete val="0"/>
        <c:axPos val="b"/>
        <c:majorGridlines>
          <c:spPr>
            <a:ln w="6350">
              <a:solidFill>
                <a:schemeClr val="bg1">
                  <a:lumMod val="85000"/>
                  <a:alpha val="20000"/>
                </a:schemeClr>
              </a:solidFill>
            </a:ln>
          </c:spPr>
        </c:majorGridlines>
        <c:title>
          <c:tx>
            <c:rich>
              <a:bodyPr/>
              <a:lstStyle/>
              <a:p>
                <a:pPr>
                  <a:defRPr/>
                </a:pPr>
                <a:r>
                  <a:rPr lang="fr-FR"/>
                  <a:t>Équivalents $US PPA</a:t>
                </a:r>
              </a:p>
            </c:rich>
          </c:tx>
          <c:layout>
            <c:manualLayout>
              <c:xMode val="edge"/>
              <c:yMode val="edge"/>
              <c:x val="0.85034808518844374"/>
              <c:y val="0.95180183727034129"/>
            </c:manualLayout>
          </c:layout>
          <c:overlay val="0"/>
        </c:title>
        <c:numFmt formatCode="_-* #\ ##0\ _€_-;\-* #\ ##0\ _€_-;_-* &quot;-&quot;??\ _€_-;_-@_-" sourceLinked="1"/>
        <c:majorTickMark val="out"/>
        <c:minorTickMark val="none"/>
        <c:tickLblPos val="nextTo"/>
        <c:crossAx val="126263296"/>
        <c:crosses val="autoZero"/>
        <c:crossBetween val="between"/>
        <c:majorUnit val="5000"/>
      </c:valAx>
    </c:plotArea>
    <c:legend>
      <c:legendPos val="b"/>
      <c:layout>
        <c:manualLayout>
          <c:xMode val="edge"/>
          <c:yMode val="edge"/>
          <c:x val="0.78840078167157956"/>
          <c:y val="0.49143141829493536"/>
          <c:w val="0.12976259460532333"/>
          <c:h val="0.14387722368037328"/>
        </c:manualLayout>
      </c:layout>
      <c:overlay val="0"/>
    </c:legend>
    <c:plotVisOnly val="1"/>
    <c:dispBlanksAs val="gap"/>
    <c:showDLblsOverMax val="0"/>
  </c:chart>
  <c:spPr>
    <a:ln>
      <a:solidFill>
        <a:schemeClr val="bg1">
          <a:lumMod val="85000"/>
        </a:schemeClr>
      </a:solid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t>Salaire effectif</a:t>
            </a:r>
            <a:r>
              <a:rPr lang="fr-FR" sz="800" baseline="0"/>
              <a:t> moyen </a:t>
            </a:r>
            <a:r>
              <a:rPr lang="fr-FR" sz="800"/>
              <a:t>des enseignants de 25-64 ans, en PPA pour la consommation privée (2021-2022</a:t>
            </a:r>
            <a:r>
              <a:rPr lang="fr-FR" sz="800" baseline="0"/>
              <a:t>)</a:t>
            </a:r>
            <a:endParaRPr lang="fr-FR" sz="800"/>
          </a:p>
        </c:rich>
      </c:tx>
      <c:layout>
        <c:manualLayout>
          <c:xMode val="edge"/>
          <c:yMode val="edge"/>
          <c:x val="0.12940506715506717"/>
          <c:y val="1.1825190169076941E-2"/>
        </c:manualLayout>
      </c:layout>
      <c:overlay val="0"/>
    </c:title>
    <c:autoTitleDeleted val="0"/>
    <c:plotArea>
      <c:layout>
        <c:manualLayout>
          <c:layoutTarget val="inner"/>
          <c:xMode val="edge"/>
          <c:yMode val="edge"/>
          <c:x val="0.15133363858363857"/>
          <c:y val="9.2492483744297013E-2"/>
          <c:w val="0.76125702075702073"/>
          <c:h val="0.67719434038683513"/>
        </c:manualLayout>
      </c:layout>
      <c:barChart>
        <c:barDir val="bar"/>
        <c:grouping val="clustered"/>
        <c:varyColors val="0"/>
        <c:ser>
          <c:idx val="1"/>
          <c:order val="0"/>
          <c:tx>
            <c:strRef>
              <c:f>'1.3'!$D$47</c:f>
              <c:strCache>
                <c:ptCount val="1"/>
                <c:pt idx="0">
                  <c:v>CITE 24</c:v>
                </c:pt>
              </c:strCache>
            </c:strRef>
          </c:tx>
          <c:spPr>
            <a:solidFill>
              <a:schemeClr val="accent1">
                <a:lumMod val="40000"/>
                <a:lumOff val="60000"/>
              </a:schemeClr>
            </a:solidFill>
            <a:ln w="6350">
              <a:solidFill>
                <a:schemeClr val="bg1"/>
              </a:solidFill>
            </a:ln>
          </c:spPr>
          <c:invertIfNegative val="0"/>
          <c:cat>
            <c:strRef>
              <c:f>'1.3'!$B$48:$B$50</c:f>
              <c:strCache>
                <c:ptCount val="3"/>
                <c:pt idx="0">
                  <c:v>IT</c:v>
                </c:pt>
                <c:pt idx="1">
                  <c:v>FR</c:v>
                </c:pt>
                <c:pt idx="2">
                  <c:v>DE</c:v>
                </c:pt>
              </c:strCache>
            </c:strRef>
          </c:cat>
          <c:val>
            <c:numRef>
              <c:f>'1.3'!$D$48:$D$50</c:f>
              <c:numCache>
                <c:formatCode>_-* #\ ##0\ _€_-;\-* #\ ##0\ _€_-;_-* "-"??\ _€_-;_-@_-</c:formatCode>
                <c:ptCount val="3"/>
                <c:pt idx="0">
                  <c:v>42055</c:v>
                </c:pt>
                <c:pt idx="1">
                  <c:v>50609</c:v>
                </c:pt>
                <c:pt idx="2">
                  <c:v>90235</c:v>
                </c:pt>
              </c:numCache>
            </c:numRef>
          </c:val>
          <c:extLst>
            <c:ext xmlns:c16="http://schemas.microsoft.com/office/drawing/2014/chart" uri="{C3380CC4-5D6E-409C-BE32-E72D297353CC}">
              <c16:uniqueId val="{00000000-945C-480F-B7FA-2443E3E36FE8}"/>
            </c:ext>
          </c:extLst>
        </c:ser>
        <c:ser>
          <c:idx val="0"/>
          <c:order val="1"/>
          <c:tx>
            <c:strRef>
              <c:f>'1.3'!$C$47</c:f>
              <c:strCache>
                <c:ptCount val="1"/>
                <c:pt idx="0">
                  <c:v>CITE 1</c:v>
                </c:pt>
              </c:strCache>
            </c:strRef>
          </c:tx>
          <c:spPr>
            <a:solidFill>
              <a:schemeClr val="accent1"/>
            </a:solidFill>
            <a:ln w="6350">
              <a:solidFill>
                <a:schemeClr val="bg1"/>
              </a:solidFill>
            </a:ln>
          </c:spPr>
          <c:invertIfNegative val="0"/>
          <c:cat>
            <c:strRef>
              <c:f>'1.3'!$B$48:$B$50</c:f>
              <c:strCache>
                <c:ptCount val="3"/>
                <c:pt idx="0">
                  <c:v>IT</c:v>
                </c:pt>
                <c:pt idx="1">
                  <c:v>FR</c:v>
                </c:pt>
                <c:pt idx="2">
                  <c:v>DE</c:v>
                </c:pt>
              </c:strCache>
            </c:strRef>
          </c:cat>
          <c:val>
            <c:numRef>
              <c:f>'1.3'!$C$48:$C$50</c:f>
              <c:numCache>
                <c:formatCode>_-* #\ ##0\ _€_-;\-* #\ ##0\ _€_-;_-* "-"??\ _€_-;_-@_-</c:formatCode>
                <c:ptCount val="3"/>
                <c:pt idx="0">
                  <c:v>39569</c:v>
                </c:pt>
                <c:pt idx="1">
                  <c:v>45320</c:v>
                </c:pt>
                <c:pt idx="2">
                  <c:v>82145</c:v>
                </c:pt>
              </c:numCache>
            </c:numRef>
          </c:val>
          <c:extLst>
            <c:ext xmlns:c16="http://schemas.microsoft.com/office/drawing/2014/chart" uri="{C3380CC4-5D6E-409C-BE32-E72D297353CC}">
              <c16:uniqueId val="{00000001-945C-480F-B7FA-2443E3E36FE8}"/>
            </c:ext>
          </c:extLst>
        </c:ser>
        <c:dLbls>
          <c:showLegendKey val="0"/>
          <c:showVal val="0"/>
          <c:showCatName val="0"/>
          <c:showSerName val="0"/>
          <c:showPercent val="0"/>
          <c:showBubbleSize val="0"/>
        </c:dLbls>
        <c:gapWidth val="150"/>
        <c:axId val="145357824"/>
        <c:axId val="145052416"/>
      </c:barChart>
      <c:catAx>
        <c:axId val="145357824"/>
        <c:scaling>
          <c:orientation val="minMax"/>
        </c:scaling>
        <c:delete val="0"/>
        <c:axPos val="l"/>
        <c:numFmt formatCode="General" sourceLinked="1"/>
        <c:majorTickMark val="out"/>
        <c:minorTickMark val="none"/>
        <c:tickLblPos val="nextTo"/>
        <c:txPr>
          <a:bodyPr/>
          <a:lstStyle/>
          <a:p>
            <a:pPr>
              <a:defRPr b="1"/>
            </a:pPr>
            <a:endParaRPr lang="fr-FR"/>
          </a:p>
        </c:txPr>
        <c:crossAx val="145052416"/>
        <c:crosses val="autoZero"/>
        <c:auto val="1"/>
        <c:lblAlgn val="ctr"/>
        <c:lblOffset val="100"/>
        <c:noMultiLvlLbl val="0"/>
      </c:catAx>
      <c:valAx>
        <c:axId val="145052416"/>
        <c:scaling>
          <c:orientation val="minMax"/>
        </c:scaling>
        <c:delete val="0"/>
        <c:axPos val="b"/>
        <c:majorGridlines>
          <c:spPr>
            <a:ln w="6350">
              <a:solidFill>
                <a:schemeClr val="tx1">
                  <a:lumMod val="50000"/>
                  <a:lumOff val="50000"/>
                  <a:alpha val="20000"/>
                </a:schemeClr>
              </a:solidFill>
            </a:ln>
          </c:spPr>
        </c:majorGridlines>
        <c:title>
          <c:tx>
            <c:rich>
              <a:bodyPr/>
              <a:lstStyle/>
              <a:p>
                <a:pPr>
                  <a:defRPr/>
                </a:pPr>
                <a:r>
                  <a:rPr lang="fr-FR"/>
                  <a:t>Équivalent US $ PPA </a:t>
                </a:r>
              </a:p>
            </c:rich>
          </c:tx>
          <c:layout>
            <c:manualLayout>
              <c:xMode val="edge"/>
              <c:yMode val="edge"/>
              <c:x val="0.81853092183288056"/>
              <c:y val="0.90292460306688394"/>
            </c:manualLayout>
          </c:layout>
          <c:overlay val="0"/>
        </c:title>
        <c:numFmt formatCode="_-* #\ ##0\ _€_-;\-* #\ ##0\ _€_-;_-* &quot;-&quot;??\ _€_-;_-@_-" sourceLinked="1"/>
        <c:majorTickMark val="out"/>
        <c:minorTickMark val="none"/>
        <c:tickLblPos val="nextTo"/>
        <c:crossAx val="145357824"/>
        <c:crosses val="autoZero"/>
        <c:crossBetween val="between"/>
      </c:valAx>
    </c:plotArea>
    <c:legend>
      <c:legendPos val="b"/>
      <c:layout>
        <c:manualLayout>
          <c:xMode val="edge"/>
          <c:yMode val="edge"/>
          <c:x val="0.37510137649933517"/>
          <c:y val="0.89840193909796984"/>
          <c:w val="0.25038745991892492"/>
          <c:h val="9.6355716690953941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4389780767888983E-2"/>
          <c:y val="4.5387424605385966E-2"/>
          <c:w val="0.95391283408184568"/>
          <c:h val="0.86068243576965553"/>
        </c:manualLayout>
      </c:layout>
      <c:barChart>
        <c:barDir val="col"/>
        <c:grouping val="clustered"/>
        <c:varyColors val="0"/>
        <c:ser>
          <c:idx val="1"/>
          <c:order val="0"/>
          <c:tx>
            <c:strRef>
              <c:f>'1.3'!$C$59</c:f>
              <c:strCache>
                <c:ptCount val="1"/>
                <c:pt idx="0">
                  <c:v>Évolution des dépenses  publiques d'éducation</c:v>
                </c:pt>
              </c:strCache>
            </c:strRef>
          </c:tx>
          <c:spPr>
            <a:solidFill>
              <a:schemeClr val="accent1"/>
            </a:solidFill>
            <a:ln w="6350">
              <a:solidFill>
                <a:schemeClr val="bg1"/>
              </a:solidFill>
            </a:ln>
          </c:spPr>
          <c:invertIfNegative val="0"/>
          <c:dLbls>
            <c:spPr>
              <a:noFill/>
              <a:ln>
                <a:noFill/>
              </a:ln>
              <a:effectLst/>
            </c:spPr>
            <c:txPr>
              <a:bodyPr/>
              <a:lstStyle/>
              <a:p>
                <a:pPr>
                  <a:defRPr b="1"/>
                </a:pPr>
                <a:endParaRPr lang="fr-FR"/>
              </a:p>
            </c:txPr>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'1.3'!$B$60:$B$83</c:f>
              <c:strCache>
                <c:ptCount val="24"/>
                <c:pt idx="0">
                  <c:v>LV</c:v>
                </c:pt>
                <c:pt idx="1">
                  <c:v>AT</c:v>
                </c:pt>
                <c:pt idx="2">
                  <c:v>PT</c:v>
                </c:pt>
                <c:pt idx="3">
                  <c:v>HU</c:v>
                </c:pt>
                <c:pt idx="4">
                  <c:v>IT</c:v>
                </c:pt>
                <c:pt idx="5">
                  <c:v>FR</c:v>
                </c:pt>
                <c:pt idx="6">
                  <c:v>FI</c:v>
                </c:pt>
                <c:pt idx="7">
                  <c:v>NL</c:v>
                </c:pt>
                <c:pt idx="8">
                  <c:v>BE</c:v>
                </c:pt>
                <c:pt idx="9">
                  <c:v>ES</c:v>
                </c:pt>
                <c:pt idx="10">
                  <c:v>DE</c:v>
                </c:pt>
                <c:pt idx="11">
                  <c:v>LU</c:v>
                </c:pt>
                <c:pt idx="12">
                  <c:v>UE-25</c:v>
                </c:pt>
                <c:pt idx="13">
                  <c:v>PL</c:v>
                </c:pt>
                <c:pt idx="14">
                  <c:v>SI</c:v>
                </c:pt>
                <c:pt idx="15">
                  <c:v>SE</c:v>
                </c:pt>
                <c:pt idx="16">
                  <c:v>IE</c:v>
                </c:pt>
                <c:pt idx="17">
                  <c:v>LT</c:v>
                </c:pt>
                <c:pt idx="18">
                  <c:v>SK</c:v>
                </c:pt>
                <c:pt idx="19">
                  <c:v>RO</c:v>
                </c:pt>
                <c:pt idx="20">
                  <c:v>EE</c:v>
                </c:pt>
                <c:pt idx="21">
                  <c:v>CZ</c:v>
                </c:pt>
                <c:pt idx="22">
                  <c:v>BG</c:v>
                </c:pt>
                <c:pt idx="23">
                  <c:v>HR</c:v>
                </c:pt>
              </c:strCache>
            </c:strRef>
          </c:cat>
          <c:val>
            <c:numRef>
              <c:f>'1.3'!$C$60:$C$83</c:f>
              <c:numCache>
                <c:formatCode>0</c:formatCode>
                <c:ptCount val="24"/>
                <c:pt idx="0">
                  <c:v>95.417869999999994</c:v>
                </c:pt>
                <c:pt idx="1">
                  <c:v>100.7437</c:v>
                </c:pt>
                <c:pt idx="2">
                  <c:v>101.828</c:v>
                </c:pt>
                <c:pt idx="3">
                  <c:v>102.4879</c:v>
                </c:pt>
                <c:pt idx="4">
                  <c:v>103.1922</c:v>
                </c:pt>
                <c:pt idx="5">
                  <c:v>103.00579999999999</c:v>
                </c:pt>
                <c:pt idx="6">
                  <c:v>102.8767</c:v>
                </c:pt>
                <c:pt idx="7">
                  <c:v>104.81010000000001</c:v>
                </c:pt>
                <c:pt idx="8">
                  <c:v>106.25749999999999</c:v>
                </c:pt>
                <c:pt idx="9">
                  <c:v>113.7042</c:v>
                </c:pt>
                <c:pt idx="10">
                  <c:v>114.06010000000001</c:v>
                </c:pt>
                <c:pt idx="11">
                  <c:v>114.5352</c:v>
                </c:pt>
                <c:pt idx="12">
                  <c:v>117.12204217391304</c:v>
                </c:pt>
                <c:pt idx="13">
                  <c:v>116.65219999999999</c:v>
                </c:pt>
                <c:pt idx="14">
                  <c:v>117.5438</c:v>
                </c:pt>
                <c:pt idx="15">
                  <c:v>120.11920000000001</c:v>
                </c:pt>
                <c:pt idx="16">
                  <c:v>125.4551</c:v>
                </c:pt>
                <c:pt idx="17">
                  <c:v>126.86190000000001</c:v>
                </c:pt>
                <c:pt idx="18">
                  <c:v>130.75559999999999</c:v>
                </c:pt>
                <c:pt idx="19">
                  <c:v>132.05199999999999</c:v>
                </c:pt>
                <c:pt idx="20">
                  <c:v>136.25489999999999</c:v>
                </c:pt>
                <c:pt idx="21">
                  <c:v>140.49199999999999</c:v>
                </c:pt>
                <c:pt idx="22">
                  <c:v>141.28550000000001</c:v>
                </c:pt>
                <c:pt idx="23">
                  <c:v>143.41550000000001</c:v>
                </c:pt>
              </c:numCache>
            </c:numRef>
          </c:val>
          <c:extLst>
            <c:ext xmlns:c16="http://schemas.microsoft.com/office/drawing/2014/chart" uri="{C3380CC4-5D6E-409C-BE32-E72D297353CC}">
              <c16:uniqueId val="{00000000-E3C2-475D-B55A-0C7B12035B2F}"/>
            </c:ext>
          </c:extLst>
        </c:ser>
        <c:ser>
          <c:idx val="3"/>
          <c:order val="1"/>
          <c:tx>
            <c:strRef>
              <c:f>'1.3'!$D$59</c:f>
              <c:strCache>
                <c:ptCount val="1"/>
                <c:pt idx="0">
                  <c:v>Évolution du PIB </c:v>
                </c:pt>
              </c:strCache>
            </c:strRef>
          </c:tx>
          <c:spPr>
            <a:solidFill>
              <a:schemeClr val="accent4">
                <a:lumMod val="60000"/>
                <a:lumOff val="40000"/>
              </a:schemeClr>
            </a:solidFill>
            <a:ln w="6350">
              <a:solidFill>
                <a:schemeClr val="bg1"/>
              </a:solidFill>
            </a:ln>
          </c:spPr>
          <c:invertIfNegative val="0"/>
          <c:cat>
            <c:strRef>
              <c:f>'1.3'!$B$60:$B$83</c:f>
              <c:strCache>
                <c:ptCount val="24"/>
                <c:pt idx="0">
                  <c:v>LV</c:v>
                </c:pt>
                <c:pt idx="1">
                  <c:v>AT</c:v>
                </c:pt>
                <c:pt idx="2">
                  <c:v>PT</c:v>
                </c:pt>
                <c:pt idx="3">
                  <c:v>HU</c:v>
                </c:pt>
                <c:pt idx="4">
                  <c:v>IT</c:v>
                </c:pt>
                <c:pt idx="5">
                  <c:v>FR</c:v>
                </c:pt>
                <c:pt idx="6">
                  <c:v>FI</c:v>
                </c:pt>
                <c:pt idx="7">
                  <c:v>NL</c:v>
                </c:pt>
                <c:pt idx="8">
                  <c:v>BE</c:v>
                </c:pt>
                <c:pt idx="9">
                  <c:v>ES</c:v>
                </c:pt>
                <c:pt idx="10">
                  <c:v>DE</c:v>
                </c:pt>
                <c:pt idx="11">
                  <c:v>LU</c:v>
                </c:pt>
                <c:pt idx="12">
                  <c:v>UE-25</c:v>
                </c:pt>
                <c:pt idx="13">
                  <c:v>PL</c:v>
                </c:pt>
                <c:pt idx="14">
                  <c:v>SI</c:v>
                </c:pt>
                <c:pt idx="15">
                  <c:v>SE</c:v>
                </c:pt>
                <c:pt idx="16">
                  <c:v>IE</c:v>
                </c:pt>
                <c:pt idx="17">
                  <c:v>LT</c:v>
                </c:pt>
                <c:pt idx="18">
                  <c:v>SK</c:v>
                </c:pt>
                <c:pt idx="19">
                  <c:v>RO</c:v>
                </c:pt>
                <c:pt idx="20">
                  <c:v>EE</c:v>
                </c:pt>
                <c:pt idx="21">
                  <c:v>CZ</c:v>
                </c:pt>
                <c:pt idx="22">
                  <c:v>BG</c:v>
                </c:pt>
                <c:pt idx="23">
                  <c:v>HR</c:v>
                </c:pt>
              </c:strCache>
            </c:strRef>
          </c:cat>
          <c:val>
            <c:numRef>
              <c:f>'1.3'!$D$60:$D$83</c:f>
              <c:numCache>
                <c:formatCode>0</c:formatCode>
                <c:ptCount val="24"/>
                <c:pt idx="0">
                  <c:v>110.32237932611139</c:v>
                </c:pt>
                <c:pt idx="1">
                  <c:v>101.44450000000001</c:v>
                </c:pt>
                <c:pt idx="2">
                  <c:v>102.26239907525118</c:v>
                </c:pt>
                <c:pt idx="3">
                  <c:v>112.38212139740301</c:v>
                </c:pt>
                <c:pt idx="4">
                  <c:v>95.060872216083581</c:v>
                </c:pt>
                <c:pt idx="5">
                  <c:v>98.930629999999994</c:v>
                </c:pt>
                <c:pt idx="6">
                  <c:v>106.0591</c:v>
                </c:pt>
                <c:pt idx="7">
                  <c:v>105.48933060704331</c:v>
                </c:pt>
                <c:pt idx="8">
                  <c:v>101.35718247466453</c:v>
                </c:pt>
                <c:pt idx="9">
                  <c:v>98.145891502326137</c:v>
                </c:pt>
                <c:pt idx="10">
                  <c:v>103.16</c:v>
                </c:pt>
                <c:pt idx="11">
                  <c:v>109.27699510029127</c:v>
                </c:pt>
                <c:pt idx="12">
                  <c:v>107.9051414881253</c:v>
                </c:pt>
                <c:pt idx="13">
                  <c:v>117.36430523623058</c:v>
                </c:pt>
                <c:pt idx="14">
                  <c:v>111.8271</c:v>
                </c:pt>
                <c:pt idx="15">
                  <c:v>106.49079999999999</c:v>
                </c:pt>
                <c:pt idx="16">
                  <c:v>135.10977818042551</c:v>
                </c:pt>
                <c:pt idx="17">
                  <c:v>116.2953</c:v>
                </c:pt>
                <c:pt idx="18">
                  <c:v>108.1423831036239</c:v>
                </c:pt>
                <c:pt idx="19">
                  <c:v>118.03794188999544</c:v>
                </c:pt>
                <c:pt idx="20">
                  <c:v>116.84829999999999</c:v>
                </c:pt>
                <c:pt idx="21">
                  <c:v>108.37122956482497</c:v>
                </c:pt>
                <c:pt idx="22">
                  <c:v>108.64140728770637</c:v>
                </c:pt>
                <c:pt idx="23">
                  <c:v>104.08941634439151</c:v>
                </c:pt>
              </c:numCache>
            </c:numRef>
          </c:val>
          <c:extLst>
            <c:ext xmlns:c16="http://schemas.microsoft.com/office/drawing/2014/chart" uri="{C3380CC4-5D6E-409C-BE32-E72D297353CC}">
              <c16:uniqueId val="{00000001-E3C2-475D-B55A-0C7B12035B2F}"/>
            </c:ext>
          </c:extLst>
        </c:ser>
        <c:dLbls>
          <c:showLegendKey val="0"/>
          <c:showVal val="0"/>
          <c:showCatName val="0"/>
          <c:showSerName val="0"/>
          <c:showPercent val="0"/>
          <c:showBubbleSize val="0"/>
        </c:dLbls>
        <c:gapWidth val="150"/>
        <c:axId val="145188352"/>
        <c:axId val="145189888"/>
      </c:barChart>
      <c:catAx>
        <c:axId val="145188352"/>
        <c:scaling>
          <c:orientation val="minMax"/>
        </c:scaling>
        <c:delete val="1"/>
        <c:axPos val="b"/>
        <c:numFmt formatCode="General" sourceLinked="0"/>
        <c:majorTickMark val="out"/>
        <c:minorTickMark val="none"/>
        <c:tickLblPos val="low"/>
        <c:crossAx val="145189888"/>
        <c:crossesAt val="100"/>
        <c:auto val="1"/>
        <c:lblAlgn val="ctr"/>
        <c:lblOffset val="100"/>
        <c:noMultiLvlLbl val="0"/>
      </c:catAx>
      <c:valAx>
        <c:axId val="145189888"/>
        <c:scaling>
          <c:orientation val="minMax"/>
          <c:min val="90"/>
        </c:scaling>
        <c:delete val="0"/>
        <c:axPos val="l"/>
        <c:majorGridlines>
          <c:spPr>
            <a:ln w="6350">
              <a:solidFill>
                <a:schemeClr val="bg1">
                  <a:lumMod val="85000"/>
                  <a:alpha val="20000"/>
                </a:schemeClr>
              </a:solidFill>
            </a:ln>
          </c:spPr>
        </c:majorGridlines>
        <c:title>
          <c:tx>
            <c:rich>
              <a:bodyPr rot="0" vert="horz"/>
              <a:lstStyle/>
              <a:p>
                <a:pPr>
                  <a:defRPr/>
                </a:pPr>
                <a:r>
                  <a:rPr lang="fr-FR"/>
                  <a:t>Indice de variation : 2015 = 100</a:t>
                </a:r>
              </a:p>
            </c:rich>
          </c:tx>
          <c:layout>
            <c:manualLayout>
              <c:xMode val="edge"/>
              <c:yMode val="edge"/>
              <c:x val="4.2424244184712342E-2"/>
              <c:y val="2.2951943844903358E-3"/>
            </c:manualLayout>
          </c:layout>
          <c:overlay val="0"/>
        </c:title>
        <c:numFmt formatCode="0" sourceLinked="1"/>
        <c:majorTickMark val="out"/>
        <c:minorTickMark val="none"/>
        <c:tickLblPos val="nextTo"/>
        <c:crossAx val="145188352"/>
        <c:crosses val="autoZero"/>
        <c:crossBetween val="between"/>
      </c:valAx>
    </c:plotArea>
    <c:legend>
      <c:legendPos val="b"/>
      <c:layout>
        <c:manualLayout>
          <c:xMode val="edge"/>
          <c:yMode val="edge"/>
          <c:x val="0.2020185574478876"/>
          <c:y val="0.95145728498042748"/>
          <c:w val="0.59205755986669406"/>
          <c:h val="4.6536162172449505E-2"/>
        </c:manualLayout>
      </c:layout>
      <c:overlay val="0"/>
    </c:legend>
    <c:plotVisOnly val="1"/>
    <c:dispBlanksAs val="gap"/>
    <c:showDLblsOverMax val="0"/>
  </c:chart>
  <c:spPr>
    <a:ln>
      <a:solidFill>
        <a:schemeClr val="bg1">
          <a:lumMod val="7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t>Temps d'enseignement statutaire, en heures (2020-2021)</a:t>
            </a:r>
          </a:p>
        </c:rich>
      </c:tx>
      <c:layout>
        <c:manualLayout>
          <c:xMode val="edge"/>
          <c:yMode val="edge"/>
          <c:x val="0.11367429792429792"/>
          <c:y val="1.7737785253615412E-2"/>
        </c:manualLayout>
      </c:layout>
      <c:overlay val="0"/>
    </c:title>
    <c:autoTitleDeleted val="0"/>
    <c:plotArea>
      <c:layout>
        <c:manualLayout>
          <c:layoutTarget val="inner"/>
          <c:xMode val="edge"/>
          <c:yMode val="edge"/>
          <c:x val="0.1286099097630754"/>
          <c:y val="9.2492483744297013E-2"/>
          <c:w val="0.78924956730240037"/>
          <c:h val="0.71298777492385645"/>
        </c:manualLayout>
      </c:layout>
      <c:barChart>
        <c:barDir val="bar"/>
        <c:grouping val="clustered"/>
        <c:varyColors val="0"/>
        <c:ser>
          <c:idx val="1"/>
          <c:order val="0"/>
          <c:tx>
            <c:strRef>
              <c:f>'1.3'!$I$42</c:f>
              <c:strCache>
                <c:ptCount val="1"/>
                <c:pt idx="0">
                  <c:v>CITE 2</c:v>
                </c:pt>
              </c:strCache>
            </c:strRef>
          </c:tx>
          <c:spPr>
            <a:solidFill>
              <a:schemeClr val="accent1">
                <a:lumMod val="40000"/>
                <a:lumOff val="60000"/>
              </a:schemeClr>
            </a:solidFill>
            <a:ln w="6350">
              <a:solidFill>
                <a:schemeClr val="bg1"/>
              </a:solidFill>
            </a:ln>
          </c:spPr>
          <c:invertIfNegative val="0"/>
          <c:cat>
            <c:strRef>
              <c:f>'1.3'!$G$51:$G$53</c:f>
              <c:strCache>
                <c:ptCount val="3"/>
                <c:pt idx="0">
                  <c:v>IT</c:v>
                </c:pt>
                <c:pt idx="1">
                  <c:v>FR</c:v>
                </c:pt>
                <c:pt idx="2">
                  <c:v>DE</c:v>
                </c:pt>
              </c:strCache>
            </c:strRef>
          </c:cat>
          <c:val>
            <c:numRef>
              <c:f>'1.3'!$I$43:$I$45</c:f>
              <c:numCache>
                <c:formatCode>_-* #\ ##0\ _€_-;\-* #\ ##0\ _€_-;_-* "-"??\ _€_-;_-@_-</c:formatCode>
                <c:ptCount val="3"/>
                <c:pt idx="0">
                  <c:v>640.65898000000004</c:v>
                </c:pt>
                <c:pt idx="1">
                  <c:v>608.4</c:v>
                </c:pt>
                <c:pt idx="2">
                  <c:v>720</c:v>
                </c:pt>
              </c:numCache>
            </c:numRef>
          </c:val>
          <c:extLst>
            <c:ext xmlns:c16="http://schemas.microsoft.com/office/drawing/2014/chart" uri="{C3380CC4-5D6E-409C-BE32-E72D297353CC}">
              <c16:uniqueId val="{00000000-3509-4EA5-B9A5-ACDDC82F22B5}"/>
            </c:ext>
          </c:extLst>
        </c:ser>
        <c:ser>
          <c:idx val="0"/>
          <c:order val="1"/>
          <c:tx>
            <c:strRef>
              <c:f>'1.3'!$H$42</c:f>
              <c:strCache>
                <c:ptCount val="1"/>
                <c:pt idx="0">
                  <c:v>CITE 1</c:v>
                </c:pt>
              </c:strCache>
            </c:strRef>
          </c:tx>
          <c:spPr>
            <a:solidFill>
              <a:schemeClr val="accent1"/>
            </a:solidFill>
            <a:ln w="6350">
              <a:solidFill>
                <a:schemeClr val="bg1"/>
              </a:solidFill>
            </a:ln>
          </c:spPr>
          <c:invertIfNegative val="0"/>
          <c:cat>
            <c:strRef>
              <c:f>'1.3'!$G$51:$G$53</c:f>
              <c:strCache>
                <c:ptCount val="3"/>
                <c:pt idx="0">
                  <c:v>IT</c:v>
                </c:pt>
                <c:pt idx="1">
                  <c:v>FR</c:v>
                </c:pt>
                <c:pt idx="2">
                  <c:v>DE</c:v>
                </c:pt>
              </c:strCache>
            </c:strRef>
          </c:cat>
          <c:val>
            <c:numRef>
              <c:f>'1.3'!$H$43:$H$45</c:f>
              <c:numCache>
                <c:formatCode>_-* #\ ##0\ _€_-;\-* #\ ##0\ _€_-;_-* "-"??\ _€_-;_-@_-</c:formatCode>
                <c:ptCount val="3"/>
                <c:pt idx="0">
                  <c:v>691.16237000000001</c:v>
                </c:pt>
                <c:pt idx="1">
                  <c:v>743.6</c:v>
                </c:pt>
                <c:pt idx="2">
                  <c:v>900</c:v>
                </c:pt>
              </c:numCache>
            </c:numRef>
          </c:val>
          <c:extLst>
            <c:ext xmlns:c16="http://schemas.microsoft.com/office/drawing/2014/chart" uri="{C3380CC4-5D6E-409C-BE32-E72D297353CC}">
              <c16:uniqueId val="{00000001-3509-4EA5-B9A5-ACDDC82F22B5}"/>
            </c:ext>
          </c:extLst>
        </c:ser>
        <c:dLbls>
          <c:showLegendKey val="0"/>
          <c:showVal val="0"/>
          <c:showCatName val="0"/>
          <c:showSerName val="0"/>
          <c:showPercent val="0"/>
          <c:showBubbleSize val="0"/>
        </c:dLbls>
        <c:gapWidth val="150"/>
        <c:axId val="145334656"/>
        <c:axId val="145336192"/>
      </c:barChart>
      <c:catAx>
        <c:axId val="145334656"/>
        <c:scaling>
          <c:orientation val="minMax"/>
        </c:scaling>
        <c:delete val="0"/>
        <c:axPos val="l"/>
        <c:numFmt formatCode="General" sourceLinked="0"/>
        <c:majorTickMark val="out"/>
        <c:minorTickMark val="none"/>
        <c:tickLblPos val="nextTo"/>
        <c:txPr>
          <a:bodyPr/>
          <a:lstStyle/>
          <a:p>
            <a:pPr>
              <a:defRPr b="1"/>
            </a:pPr>
            <a:endParaRPr lang="fr-FR"/>
          </a:p>
        </c:txPr>
        <c:crossAx val="145336192"/>
        <c:crosses val="autoZero"/>
        <c:auto val="1"/>
        <c:lblAlgn val="ctr"/>
        <c:lblOffset val="100"/>
        <c:noMultiLvlLbl val="0"/>
      </c:catAx>
      <c:valAx>
        <c:axId val="145336192"/>
        <c:scaling>
          <c:orientation val="minMax"/>
        </c:scaling>
        <c:delete val="0"/>
        <c:axPos val="b"/>
        <c:majorGridlines>
          <c:spPr>
            <a:ln w="6350">
              <a:solidFill>
                <a:schemeClr val="tx1">
                  <a:lumMod val="50000"/>
                  <a:lumOff val="50000"/>
                  <a:alpha val="20000"/>
                </a:schemeClr>
              </a:solidFill>
            </a:ln>
          </c:spPr>
        </c:majorGridlines>
        <c:title>
          <c:tx>
            <c:rich>
              <a:bodyPr/>
              <a:lstStyle/>
              <a:p>
                <a:pPr>
                  <a:defRPr/>
                </a:pPr>
                <a:r>
                  <a:rPr lang="fr-FR"/>
                  <a:t>Heures</a:t>
                </a:r>
              </a:p>
            </c:rich>
          </c:tx>
          <c:layout>
            <c:manualLayout>
              <c:xMode val="edge"/>
              <c:yMode val="edge"/>
              <c:x val="0.88904944364185212"/>
              <c:y val="0.90292460306688394"/>
            </c:manualLayout>
          </c:layout>
          <c:overlay val="0"/>
        </c:title>
        <c:numFmt formatCode="_-* #\ ##0\ _€_-;\-* #\ ##0\ _€_-;_-* &quot;-&quot;??\ _€_-;_-@_-" sourceLinked="1"/>
        <c:majorTickMark val="out"/>
        <c:minorTickMark val="none"/>
        <c:tickLblPos val="nextTo"/>
        <c:crossAx val="145334656"/>
        <c:crosses val="autoZero"/>
        <c:crossBetween val="between"/>
      </c:valAx>
    </c:plotArea>
    <c:legend>
      <c:legendPos val="b"/>
      <c:layout>
        <c:manualLayout>
          <c:xMode val="edge"/>
          <c:yMode val="edge"/>
          <c:x val="0.38754582152444778"/>
          <c:y val="0.90681034671108773"/>
          <c:w val="0.25038745991892492"/>
          <c:h val="8.7947309077836031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t>Temps annuel moyen d'instruction statutaire, en heures (2022-2023)</a:t>
            </a:r>
          </a:p>
        </c:rich>
      </c:tx>
      <c:layout>
        <c:manualLayout>
          <c:xMode val="edge"/>
          <c:yMode val="edge"/>
          <c:x val="0.13658699633699634"/>
          <c:y val="4.3777916764543533E-2"/>
        </c:manualLayout>
      </c:layout>
      <c:overlay val="0"/>
    </c:title>
    <c:autoTitleDeleted val="0"/>
    <c:plotArea>
      <c:layout>
        <c:manualLayout>
          <c:layoutTarget val="inner"/>
          <c:xMode val="edge"/>
          <c:yMode val="edge"/>
          <c:x val="0.1286099097630754"/>
          <c:y val="0.15911659597188374"/>
          <c:w val="0.78924956730240037"/>
          <c:h val="0.63794983769441549"/>
        </c:manualLayout>
      </c:layout>
      <c:barChart>
        <c:barDir val="bar"/>
        <c:grouping val="clustered"/>
        <c:varyColors val="0"/>
        <c:ser>
          <c:idx val="1"/>
          <c:order val="0"/>
          <c:tx>
            <c:strRef>
              <c:f>'1.3'!$I$35</c:f>
              <c:strCache>
                <c:ptCount val="1"/>
                <c:pt idx="0">
                  <c:v>CITE 2</c:v>
                </c:pt>
              </c:strCache>
            </c:strRef>
          </c:tx>
          <c:spPr>
            <a:solidFill>
              <a:schemeClr val="accent1">
                <a:lumMod val="40000"/>
                <a:lumOff val="60000"/>
              </a:schemeClr>
            </a:solidFill>
            <a:ln w="6350">
              <a:solidFill>
                <a:schemeClr val="bg1"/>
              </a:solidFill>
            </a:ln>
          </c:spPr>
          <c:invertIfNegative val="0"/>
          <c:cat>
            <c:strRef>
              <c:f>'1.3'!$G$43:$G$45</c:f>
              <c:strCache>
                <c:ptCount val="3"/>
                <c:pt idx="0">
                  <c:v>DE</c:v>
                </c:pt>
                <c:pt idx="1">
                  <c:v>IT</c:v>
                </c:pt>
                <c:pt idx="2">
                  <c:v>FR</c:v>
                </c:pt>
              </c:strCache>
            </c:strRef>
          </c:cat>
          <c:val>
            <c:numRef>
              <c:f>'1.3'!$I$36:$I$38</c:f>
              <c:numCache>
                <c:formatCode>_-* #\ ##0\ _€_-;\-* #\ ##0\ _€_-;_-* "-"??\ _€_-;_-@_-</c:formatCode>
                <c:ptCount val="3"/>
                <c:pt idx="0">
                  <c:v>895.96745999999996</c:v>
                </c:pt>
                <c:pt idx="1">
                  <c:v>968</c:v>
                </c:pt>
                <c:pt idx="2">
                  <c:v>990</c:v>
                </c:pt>
              </c:numCache>
            </c:numRef>
          </c:val>
          <c:extLst>
            <c:ext xmlns:c16="http://schemas.microsoft.com/office/drawing/2014/chart" uri="{C3380CC4-5D6E-409C-BE32-E72D297353CC}">
              <c16:uniqueId val="{00000000-1A42-4273-9A44-DEA2F60C22C4}"/>
            </c:ext>
          </c:extLst>
        </c:ser>
        <c:ser>
          <c:idx val="0"/>
          <c:order val="1"/>
          <c:tx>
            <c:strRef>
              <c:f>'1.3'!$H$35</c:f>
              <c:strCache>
                <c:ptCount val="1"/>
                <c:pt idx="0">
                  <c:v>CITE 1</c:v>
                </c:pt>
              </c:strCache>
            </c:strRef>
          </c:tx>
          <c:spPr>
            <a:solidFill>
              <a:schemeClr val="accent1"/>
            </a:solidFill>
            <a:ln w="6350">
              <a:solidFill>
                <a:schemeClr val="bg1"/>
              </a:solidFill>
            </a:ln>
          </c:spPr>
          <c:invertIfNegative val="0"/>
          <c:cat>
            <c:strRef>
              <c:f>'1.3'!$G$43:$G$45</c:f>
              <c:strCache>
                <c:ptCount val="3"/>
                <c:pt idx="0">
                  <c:v>DE</c:v>
                </c:pt>
                <c:pt idx="1">
                  <c:v>IT</c:v>
                </c:pt>
                <c:pt idx="2">
                  <c:v>FR</c:v>
                </c:pt>
              </c:strCache>
            </c:strRef>
          </c:cat>
          <c:val>
            <c:numRef>
              <c:f>'1.3'!$H$36:$H$38</c:f>
              <c:numCache>
                <c:formatCode>_-* #\ ##0\ _€_-;\-* #\ ##0\ _€_-;_-* "-"??\ _€_-;_-@_-</c:formatCode>
                <c:ptCount val="3"/>
                <c:pt idx="0">
                  <c:v>724.00332000000003</c:v>
                </c:pt>
                <c:pt idx="1">
                  <c:v>864</c:v>
                </c:pt>
                <c:pt idx="2">
                  <c:v>904.2</c:v>
                </c:pt>
              </c:numCache>
            </c:numRef>
          </c:val>
          <c:extLst>
            <c:ext xmlns:c16="http://schemas.microsoft.com/office/drawing/2014/chart" uri="{C3380CC4-5D6E-409C-BE32-E72D297353CC}">
              <c16:uniqueId val="{00000001-1A42-4273-9A44-DEA2F60C22C4}"/>
            </c:ext>
          </c:extLst>
        </c:ser>
        <c:dLbls>
          <c:showLegendKey val="0"/>
          <c:showVal val="0"/>
          <c:showCatName val="0"/>
          <c:showSerName val="0"/>
          <c:showPercent val="0"/>
          <c:showBubbleSize val="0"/>
        </c:dLbls>
        <c:gapWidth val="150"/>
        <c:axId val="145082240"/>
        <c:axId val="145083776"/>
      </c:barChart>
      <c:catAx>
        <c:axId val="145082240"/>
        <c:scaling>
          <c:orientation val="minMax"/>
        </c:scaling>
        <c:delete val="0"/>
        <c:axPos val="l"/>
        <c:numFmt formatCode="General" sourceLinked="0"/>
        <c:majorTickMark val="out"/>
        <c:minorTickMark val="none"/>
        <c:tickLblPos val="nextTo"/>
        <c:txPr>
          <a:bodyPr/>
          <a:lstStyle/>
          <a:p>
            <a:pPr>
              <a:defRPr b="1"/>
            </a:pPr>
            <a:endParaRPr lang="fr-FR"/>
          </a:p>
        </c:txPr>
        <c:crossAx val="145083776"/>
        <c:crosses val="autoZero"/>
        <c:auto val="1"/>
        <c:lblAlgn val="ctr"/>
        <c:lblOffset val="100"/>
        <c:noMultiLvlLbl val="0"/>
      </c:catAx>
      <c:valAx>
        <c:axId val="145083776"/>
        <c:scaling>
          <c:orientation val="minMax"/>
        </c:scaling>
        <c:delete val="0"/>
        <c:axPos val="b"/>
        <c:majorGridlines>
          <c:spPr>
            <a:ln w="6350">
              <a:solidFill>
                <a:schemeClr val="tx1">
                  <a:lumMod val="50000"/>
                  <a:lumOff val="50000"/>
                  <a:alpha val="20000"/>
                </a:schemeClr>
              </a:solidFill>
            </a:ln>
          </c:spPr>
        </c:majorGridlines>
        <c:title>
          <c:tx>
            <c:rich>
              <a:bodyPr/>
              <a:lstStyle/>
              <a:p>
                <a:pPr>
                  <a:defRPr/>
                </a:pPr>
                <a:r>
                  <a:rPr lang="fr-FR"/>
                  <a:t>Heures</a:t>
                </a:r>
              </a:p>
            </c:rich>
          </c:tx>
          <c:layout>
            <c:manualLayout>
              <c:xMode val="edge"/>
              <c:yMode val="edge"/>
              <c:x val="0.88904944364185212"/>
              <c:y val="0.90292460306688394"/>
            </c:manualLayout>
          </c:layout>
          <c:overlay val="0"/>
        </c:title>
        <c:numFmt formatCode="_-* #\ ##0\ _€_-;\-* #\ ##0\ _€_-;_-* &quot;-&quot;??\ _€_-;_-@_-" sourceLinked="1"/>
        <c:majorTickMark val="out"/>
        <c:minorTickMark val="none"/>
        <c:tickLblPos val="nextTo"/>
        <c:crossAx val="145082240"/>
        <c:crosses val="autoZero"/>
        <c:crossBetween val="between"/>
      </c:valAx>
    </c:plotArea>
    <c:legend>
      <c:legendPos val="b"/>
      <c:layout>
        <c:manualLayout>
          <c:xMode val="edge"/>
          <c:yMode val="edge"/>
          <c:x val="0.38754582152444778"/>
          <c:y val="0.90681034671108773"/>
          <c:w val="0.25038745991892492"/>
          <c:h val="8.7947309077836031E-2"/>
        </c:manualLayout>
      </c:layout>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6</xdr:col>
      <xdr:colOff>467354</xdr:colOff>
      <xdr:row>63</xdr:row>
      <xdr:rowOff>74571</xdr:rowOff>
    </xdr:to>
    <xdr:pic>
      <xdr:nvPicPr>
        <xdr:cNvPr id="5" name="Image 4"/>
        <xdr:cNvPicPr>
          <a:picLocks noChangeAspect="1"/>
        </xdr:cNvPicPr>
      </xdr:nvPicPr>
      <xdr:blipFill>
        <a:blip xmlns:r="http://schemas.openxmlformats.org/officeDocument/2006/relationships" r:embed="rId1"/>
        <a:stretch>
          <a:fillRect/>
        </a:stretch>
      </xdr:blipFill>
      <xdr:spPr>
        <a:xfrm>
          <a:off x="762000" y="6667500"/>
          <a:ext cx="4821640" cy="4320000"/>
        </a:xfrm>
        <a:prstGeom prst="rect">
          <a:avLst/>
        </a:prstGeom>
      </xdr:spPr>
    </xdr:pic>
    <xdr:clientData/>
  </xdr:twoCellAnchor>
  <xdr:twoCellAnchor editAs="oneCell">
    <xdr:from>
      <xdr:col>1</xdr:col>
      <xdr:colOff>0</xdr:colOff>
      <xdr:row>103</xdr:row>
      <xdr:rowOff>0</xdr:rowOff>
    </xdr:from>
    <xdr:to>
      <xdr:col>6</xdr:col>
      <xdr:colOff>416703</xdr:colOff>
      <xdr:row>129</xdr:row>
      <xdr:rowOff>74571</xdr:rowOff>
    </xdr:to>
    <xdr:pic>
      <xdr:nvPicPr>
        <xdr:cNvPr id="7" name="Image 6"/>
        <xdr:cNvPicPr>
          <a:picLocks noChangeAspect="1"/>
        </xdr:cNvPicPr>
      </xdr:nvPicPr>
      <xdr:blipFill>
        <a:blip xmlns:r="http://schemas.openxmlformats.org/officeDocument/2006/relationships" r:embed="rId2"/>
        <a:stretch>
          <a:fillRect/>
        </a:stretch>
      </xdr:blipFill>
      <xdr:spPr>
        <a:xfrm>
          <a:off x="762000" y="16627929"/>
          <a:ext cx="4770989" cy="4320000"/>
        </a:xfrm>
        <a:prstGeom prst="rect">
          <a:avLst/>
        </a:prstGeom>
      </xdr:spPr>
    </xdr:pic>
    <xdr:clientData/>
  </xdr:twoCellAnchor>
  <xdr:twoCellAnchor editAs="oneCell">
    <xdr:from>
      <xdr:col>1</xdr:col>
      <xdr:colOff>1</xdr:colOff>
      <xdr:row>70</xdr:row>
      <xdr:rowOff>0</xdr:rowOff>
    </xdr:from>
    <xdr:to>
      <xdr:col>6</xdr:col>
      <xdr:colOff>401740</xdr:colOff>
      <xdr:row>96</xdr:row>
      <xdr:rowOff>74571</xdr:rowOff>
    </xdr:to>
    <xdr:pic>
      <xdr:nvPicPr>
        <xdr:cNvPr id="2" name="Imag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01" y="11919857"/>
          <a:ext cx="4756025" cy="4320000"/>
        </a:xfrm>
        <a:prstGeom prst="rect">
          <a:avLst/>
        </a:prstGeom>
      </xdr:spPr>
    </xdr:pic>
    <xdr:clientData/>
  </xdr:twoCellAnchor>
  <xdr:twoCellAnchor editAs="oneCell">
    <xdr:from>
      <xdr:col>5</xdr:col>
      <xdr:colOff>61</xdr:colOff>
      <xdr:row>4</xdr:row>
      <xdr:rowOff>0</xdr:rowOff>
    </xdr:from>
    <xdr:to>
      <xdr:col>18</xdr:col>
      <xdr:colOff>47127</xdr:colOff>
      <xdr:row>26</xdr:row>
      <xdr:rowOff>129000</xdr:rowOff>
    </xdr:to>
    <xdr:pic>
      <xdr:nvPicPr>
        <xdr:cNvPr id="3" name="Image 2"/>
        <xdr:cNvPicPr>
          <a:picLocks noChangeAspect="1"/>
        </xdr:cNvPicPr>
      </xdr:nvPicPr>
      <xdr:blipFill>
        <a:blip xmlns:r="http://schemas.openxmlformats.org/officeDocument/2006/relationships" r:embed="rId4"/>
        <a:stretch>
          <a:fillRect/>
        </a:stretch>
      </xdr:blipFill>
      <xdr:spPr>
        <a:xfrm>
          <a:off x="4343461" y="676275"/>
          <a:ext cx="9972116" cy="43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761998</xdr:colOff>
      <xdr:row>41</xdr:row>
      <xdr:rowOff>0</xdr:rowOff>
    </xdr:from>
    <xdr:to>
      <xdr:col>13</xdr:col>
      <xdr:colOff>527998</xdr:colOff>
      <xdr:row>58</xdr:row>
      <xdr:rowOff>104143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757918</xdr:colOff>
      <xdr:row>4</xdr:row>
      <xdr:rowOff>17689</xdr:rowOff>
    </xdr:from>
    <xdr:to>
      <xdr:col>22</xdr:col>
      <xdr:colOff>9526</xdr:colOff>
      <xdr:row>31</xdr:row>
      <xdr:rowOff>99333</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695325</xdr:colOff>
      <xdr:row>73</xdr:row>
      <xdr:rowOff>47625</xdr:rowOff>
    </xdr:from>
    <xdr:to>
      <xdr:col>13</xdr:col>
      <xdr:colOff>461325</xdr:colOff>
      <xdr:row>90</xdr:row>
      <xdr:rowOff>151767</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669347</xdr:colOff>
      <xdr:row>3</xdr:row>
      <xdr:rowOff>58881</xdr:rowOff>
    </xdr:from>
    <xdr:to>
      <xdr:col>16</xdr:col>
      <xdr:colOff>655740</xdr:colOff>
      <xdr:row>25</xdr:row>
      <xdr:rowOff>180974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447675</xdr:colOff>
      <xdr:row>3</xdr:row>
      <xdr:rowOff>9525</xdr:rowOff>
    </xdr:from>
    <xdr:to>
      <xdr:col>24</xdr:col>
      <xdr:colOff>434068</xdr:colOff>
      <xdr:row>25</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761999</xdr:colOff>
      <xdr:row>42</xdr:row>
      <xdr:rowOff>190499</xdr:rowOff>
    </xdr:from>
    <xdr:to>
      <xdr:col>14</xdr:col>
      <xdr:colOff>227999</xdr:colOff>
      <xdr:row>50</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895350</xdr:colOff>
      <xdr:row>58</xdr:row>
      <xdr:rowOff>419100</xdr:rowOff>
    </xdr:from>
    <xdr:to>
      <xdr:col>14</xdr:col>
      <xdr:colOff>444997</xdr:colOff>
      <xdr:row>76</xdr:row>
      <xdr:rowOff>106864</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0</xdr:colOff>
      <xdr:row>43</xdr:row>
      <xdr:rowOff>0</xdr:rowOff>
    </xdr:from>
    <xdr:to>
      <xdr:col>19</xdr:col>
      <xdr:colOff>228000</xdr:colOff>
      <xdr:row>49</xdr:row>
      <xdr:rowOff>28575</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0</xdr:colOff>
      <xdr:row>35</xdr:row>
      <xdr:rowOff>0</xdr:rowOff>
    </xdr:from>
    <xdr:to>
      <xdr:col>19</xdr:col>
      <xdr:colOff>228000</xdr:colOff>
      <xdr:row>41</xdr:row>
      <xdr:rowOff>458291</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152400</xdr:colOff>
      <xdr:row>35</xdr:row>
      <xdr:rowOff>161925</xdr:rowOff>
    </xdr:from>
    <xdr:to>
      <xdr:col>14</xdr:col>
      <xdr:colOff>276225</xdr:colOff>
      <xdr:row>41</xdr:row>
      <xdr:rowOff>685800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9523</xdr:colOff>
      <xdr:row>4</xdr:row>
      <xdr:rowOff>142875</xdr:rowOff>
    </xdr:from>
    <xdr:to>
      <xdr:col>16</xdr:col>
      <xdr:colOff>295274</xdr:colOff>
      <xdr:row>26</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38</xdr:row>
      <xdr:rowOff>47625</xdr:rowOff>
    </xdr:from>
    <xdr:to>
      <xdr:col>18</xdr:col>
      <xdr:colOff>617536</xdr:colOff>
      <xdr:row>55</xdr:row>
      <xdr:rowOff>144463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779318</xdr:colOff>
      <xdr:row>63</xdr:row>
      <xdr:rowOff>103909</xdr:rowOff>
    </xdr:from>
    <xdr:to>
      <xdr:col>10</xdr:col>
      <xdr:colOff>418791</xdr:colOff>
      <xdr:row>86</xdr:row>
      <xdr:rowOff>42409</xdr:rowOff>
    </xdr:to>
    <xdr:pic>
      <xdr:nvPicPr>
        <xdr:cNvPr id="7" name="Image 6"/>
        <xdr:cNvPicPr>
          <a:picLocks noChangeAspect="1"/>
        </xdr:cNvPicPr>
      </xdr:nvPicPr>
      <xdr:blipFill>
        <a:blip xmlns:r="http://schemas.openxmlformats.org/officeDocument/2006/relationships" r:embed="rId3"/>
        <a:stretch>
          <a:fillRect/>
        </a:stretch>
      </xdr:blipFill>
      <xdr:spPr>
        <a:xfrm>
          <a:off x="4753841" y="13776614"/>
          <a:ext cx="4791632" cy="4320000"/>
        </a:xfrm>
        <a:prstGeom prst="rect">
          <a:avLst/>
        </a:prstGeom>
      </xdr:spPr>
    </xdr:pic>
    <xdr:clientData/>
  </xdr:twoCellAnchor>
  <xdr:twoCellAnchor editAs="oneCell">
    <xdr:from>
      <xdr:col>4</xdr:col>
      <xdr:colOff>909205</xdr:colOff>
      <xdr:row>97</xdr:row>
      <xdr:rowOff>121227</xdr:rowOff>
    </xdr:from>
    <xdr:to>
      <xdr:col>10</xdr:col>
      <xdr:colOff>548678</xdr:colOff>
      <xdr:row>120</xdr:row>
      <xdr:rowOff>59727</xdr:rowOff>
    </xdr:to>
    <xdr:pic>
      <xdr:nvPicPr>
        <xdr:cNvPr id="8" name="Image 7"/>
        <xdr:cNvPicPr>
          <a:picLocks noChangeAspect="1"/>
        </xdr:cNvPicPr>
      </xdr:nvPicPr>
      <xdr:blipFill>
        <a:blip xmlns:r="http://schemas.openxmlformats.org/officeDocument/2006/relationships" r:embed="rId4"/>
        <a:stretch>
          <a:fillRect/>
        </a:stretch>
      </xdr:blipFill>
      <xdr:spPr>
        <a:xfrm>
          <a:off x="4883728" y="20270932"/>
          <a:ext cx="4791632" cy="43200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0.88859</cdr:x>
      <cdr:y>0</cdr:y>
    </cdr:from>
    <cdr:to>
      <cdr:x>1</cdr:x>
      <cdr:y>0.21077</cdr:y>
    </cdr:to>
    <cdr:sp macro="" textlink="">
      <cdr:nvSpPr>
        <cdr:cNvPr id="2" name="ZoneTexte 1"/>
        <cdr:cNvSpPr txBox="1"/>
      </cdr:nvSpPr>
      <cdr:spPr>
        <a:xfrm xmlns:a="http://schemas.openxmlformats.org/drawingml/2006/main">
          <a:off x="6381748" y="0"/>
          <a:ext cx="800100" cy="857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b="1"/>
            <a:t>Nombre</a:t>
          </a:r>
          <a:r>
            <a:rPr lang="fr-FR" sz="700" b="1"/>
            <a:t> </a:t>
          </a:r>
          <a:r>
            <a:rPr lang="fr-FR" sz="800" b="1"/>
            <a:t>d'années</a:t>
          </a:r>
          <a:endParaRPr lang="fr-FR" sz="700" b="1"/>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761998</xdr:colOff>
      <xdr:row>29</xdr:row>
      <xdr:rowOff>2</xdr:rowOff>
    </xdr:from>
    <xdr:to>
      <xdr:col>11</xdr:col>
      <xdr:colOff>542925</xdr:colOff>
      <xdr:row>46</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761999</xdr:colOff>
      <xdr:row>53</xdr:row>
      <xdr:rowOff>123824</xdr:rowOff>
    </xdr:from>
    <xdr:to>
      <xdr:col>15</xdr:col>
      <xdr:colOff>752475</xdr:colOff>
      <xdr:row>72</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xdr:colOff>
      <xdr:row>3</xdr:row>
      <xdr:rowOff>447672</xdr:rowOff>
    </xdr:from>
    <xdr:to>
      <xdr:col>11</xdr:col>
      <xdr:colOff>552450</xdr:colOff>
      <xdr:row>22</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542924</xdr:colOff>
      <xdr:row>100</xdr:row>
      <xdr:rowOff>28576</xdr:rowOff>
    </xdr:from>
    <xdr:to>
      <xdr:col>15</xdr:col>
      <xdr:colOff>666750</xdr:colOff>
      <xdr:row>114</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Normal="100" workbookViewId="0">
      <selection activeCell="N32" sqref="N32"/>
    </sheetView>
  </sheetViews>
  <sheetFormatPr baseColWidth="10" defaultRowHeight="12.75"/>
  <cols>
    <col min="1" max="16384" width="11.42578125" style="1"/>
  </cols>
  <sheetData>
    <row r="1" spans="1:15">
      <c r="A1" s="112" t="s">
        <v>126</v>
      </c>
      <c r="B1" s="41"/>
      <c r="C1" s="41"/>
      <c r="D1" s="41"/>
      <c r="E1" s="41"/>
      <c r="F1" s="41"/>
      <c r="G1" s="41"/>
      <c r="H1" s="41"/>
      <c r="I1" s="41"/>
      <c r="J1" s="41"/>
      <c r="K1" s="41"/>
      <c r="L1" s="41"/>
      <c r="M1" s="41"/>
      <c r="N1" s="41"/>
      <c r="O1" s="42"/>
    </row>
    <row r="2" spans="1:15">
      <c r="A2" s="119" t="s">
        <v>120</v>
      </c>
      <c r="B2" s="120"/>
      <c r="C2" s="120"/>
      <c r="D2" s="120"/>
      <c r="E2" s="120"/>
      <c r="F2" s="120"/>
      <c r="G2" s="120"/>
      <c r="H2" s="120"/>
      <c r="I2" s="120"/>
      <c r="J2" s="120"/>
      <c r="K2" s="120"/>
      <c r="L2" s="120"/>
      <c r="M2" s="120"/>
      <c r="N2" s="120"/>
      <c r="O2" s="121"/>
    </row>
    <row r="3" spans="1:15">
      <c r="A3" s="119"/>
      <c r="B3" s="120"/>
      <c r="C3" s="120"/>
      <c r="D3" s="120"/>
      <c r="E3" s="120"/>
      <c r="F3" s="120"/>
      <c r="G3" s="120"/>
      <c r="H3" s="120"/>
      <c r="I3" s="120"/>
      <c r="J3" s="120"/>
      <c r="K3" s="120"/>
      <c r="L3" s="120"/>
      <c r="M3" s="120"/>
      <c r="N3" s="120"/>
      <c r="O3" s="121"/>
    </row>
    <row r="4" spans="1:15">
      <c r="O4" s="44"/>
    </row>
    <row r="5" spans="1:15">
      <c r="A5" s="125" t="s">
        <v>73</v>
      </c>
      <c r="B5" s="126"/>
      <c r="C5" s="126"/>
      <c r="D5" s="126"/>
      <c r="E5" s="126"/>
      <c r="F5" s="126"/>
      <c r="G5" s="126"/>
      <c r="H5" s="126"/>
      <c r="I5" s="126"/>
      <c r="J5" s="126"/>
      <c r="K5" s="126"/>
      <c r="L5" s="126"/>
      <c r="M5" s="126"/>
      <c r="N5" s="126"/>
      <c r="O5" s="127"/>
    </row>
    <row r="6" spans="1:15">
      <c r="A6" s="122" t="s">
        <v>88</v>
      </c>
      <c r="B6" s="123"/>
      <c r="C6" s="123"/>
      <c r="D6" s="123"/>
      <c r="E6" s="123"/>
      <c r="F6" s="123"/>
      <c r="G6" s="123"/>
      <c r="H6" s="123"/>
      <c r="I6" s="123"/>
      <c r="J6" s="123"/>
      <c r="K6" s="123"/>
      <c r="L6" s="123"/>
      <c r="M6" s="123"/>
      <c r="N6" s="123"/>
      <c r="O6" s="124"/>
    </row>
    <row r="7" spans="1:15">
      <c r="A7" s="122"/>
      <c r="B7" s="123"/>
      <c r="C7" s="123"/>
      <c r="D7" s="123"/>
      <c r="E7" s="123"/>
      <c r="F7" s="123"/>
      <c r="G7" s="123"/>
      <c r="H7" s="123"/>
      <c r="I7" s="123"/>
      <c r="J7" s="123"/>
      <c r="K7" s="123"/>
      <c r="L7" s="123"/>
      <c r="M7" s="123"/>
      <c r="N7" s="123"/>
      <c r="O7" s="124"/>
    </row>
    <row r="8" spans="1:15">
      <c r="A8" s="122"/>
      <c r="B8" s="123"/>
      <c r="C8" s="123"/>
      <c r="D8" s="123"/>
      <c r="E8" s="123"/>
      <c r="F8" s="123"/>
      <c r="G8" s="123"/>
      <c r="H8" s="123"/>
      <c r="I8" s="123"/>
      <c r="J8" s="123"/>
      <c r="K8" s="123"/>
      <c r="L8" s="123"/>
      <c r="M8" s="123"/>
      <c r="N8" s="123"/>
      <c r="O8" s="124"/>
    </row>
    <row r="9" spans="1:15">
      <c r="A9" s="122"/>
      <c r="B9" s="123"/>
      <c r="C9" s="123"/>
      <c r="D9" s="123"/>
      <c r="E9" s="123"/>
      <c r="F9" s="123"/>
      <c r="G9" s="123"/>
      <c r="H9" s="123"/>
      <c r="I9" s="123"/>
      <c r="J9" s="123"/>
      <c r="K9" s="123"/>
      <c r="L9" s="123"/>
      <c r="M9" s="123"/>
      <c r="N9" s="123"/>
      <c r="O9" s="124"/>
    </row>
    <row r="10" spans="1:15">
      <c r="A10" s="122"/>
      <c r="B10" s="123"/>
      <c r="C10" s="123"/>
      <c r="D10" s="123"/>
      <c r="E10" s="123"/>
      <c r="F10" s="123"/>
      <c r="G10" s="123"/>
      <c r="H10" s="123"/>
      <c r="I10" s="123"/>
      <c r="J10" s="123"/>
      <c r="K10" s="123"/>
      <c r="L10" s="123"/>
      <c r="M10" s="123"/>
      <c r="N10" s="123"/>
      <c r="O10" s="124"/>
    </row>
    <row r="11" spans="1:15">
      <c r="A11" s="122"/>
      <c r="B11" s="123"/>
      <c r="C11" s="123"/>
      <c r="D11" s="123"/>
      <c r="E11" s="123"/>
      <c r="F11" s="123"/>
      <c r="G11" s="123"/>
      <c r="H11" s="123"/>
      <c r="I11" s="123"/>
      <c r="J11" s="123"/>
      <c r="K11" s="123"/>
      <c r="L11" s="123"/>
      <c r="M11" s="123"/>
      <c r="N11" s="123"/>
      <c r="O11" s="124"/>
    </row>
    <row r="12" spans="1:15">
      <c r="A12" s="122"/>
      <c r="B12" s="123"/>
      <c r="C12" s="123"/>
      <c r="D12" s="123"/>
      <c r="E12" s="123"/>
      <c r="F12" s="123"/>
      <c r="G12" s="123"/>
      <c r="H12" s="123"/>
      <c r="I12" s="123"/>
      <c r="J12" s="123"/>
      <c r="K12" s="123"/>
      <c r="L12" s="123"/>
      <c r="M12" s="123"/>
      <c r="N12" s="123"/>
      <c r="O12" s="124"/>
    </row>
    <row r="13" spans="1:15">
      <c r="A13" s="122"/>
      <c r="B13" s="123"/>
      <c r="C13" s="123"/>
      <c r="D13" s="123"/>
      <c r="E13" s="123"/>
      <c r="F13" s="123"/>
      <c r="G13" s="123"/>
      <c r="H13" s="123"/>
      <c r="I13" s="123"/>
      <c r="J13" s="123"/>
      <c r="K13" s="123"/>
      <c r="L13" s="123"/>
      <c r="M13" s="123"/>
      <c r="N13" s="123"/>
      <c r="O13" s="124"/>
    </row>
    <row r="14" spans="1:15">
      <c r="A14" s="128" t="s">
        <v>74</v>
      </c>
      <c r="B14" s="129"/>
      <c r="C14" s="129"/>
      <c r="D14" s="129"/>
      <c r="E14" s="129"/>
      <c r="F14" s="129"/>
      <c r="G14" s="129"/>
      <c r="H14" s="129"/>
      <c r="I14" s="129"/>
      <c r="J14" s="129"/>
      <c r="K14" s="129"/>
      <c r="L14" s="129"/>
      <c r="M14" s="129"/>
      <c r="N14" s="129"/>
      <c r="O14" s="130"/>
    </row>
    <row r="15" spans="1:15">
      <c r="A15" s="128"/>
      <c r="B15" s="129"/>
      <c r="C15" s="129"/>
      <c r="D15" s="129"/>
      <c r="E15" s="129"/>
      <c r="F15" s="129"/>
      <c r="G15" s="129"/>
      <c r="H15" s="129"/>
      <c r="I15" s="129"/>
      <c r="J15" s="129"/>
      <c r="K15" s="129"/>
      <c r="L15" s="129"/>
      <c r="M15" s="129"/>
      <c r="N15" s="129"/>
      <c r="O15" s="130"/>
    </row>
    <row r="16" spans="1:15">
      <c r="A16" s="131" t="s">
        <v>75</v>
      </c>
      <c r="B16" s="132"/>
      <c r="C16" s="132"/>
      <c r="D16" s="132"/>
      <c r="E16" s="132"/>
      <c r="F16" s="2"/>
      <c r="G16" s="2"/>
      <c r="H16" s="2"/>
      <c r="I16" s="2"/>
      <c r="J16" s="2"/>
      <c r="K16" s="2"/>
      <c r="L16" s="2"/>
      <c r="M16" s="2"/>
      <c r="N16" s="2"/>
      <c r="O16" s="44"/>
    </row>
    <row r="17" spans="1:15">
      <c r="A17" s="43"/>
      <c r="B17" s="2" t="s">
        <v>108</v>
      </c>
      <c r="C17" s="2"/>
      <c r="D17" s="2"/>
      <c r="E17" s="2"/>
      <c r="F17" s="2"/>
      <c r="G17" s="2"/>
      <c r="H17" s="2"/>
      <c r="I17" s="2"/>
      <c r="J17" s="2"/>
      <c r="K17" s="2"/>
      <c r="L17" s="2"/>
      <c r="M17" s="2"/>
      <c r="N17" s="2"/>
      <c r="O17" s="44"/>
    </row>
    <row r="18" spans="1:15">
      <c r="A18" s="43"/>
      <c r="B18" s="2" t="s">
        <v>121</v>
      </c>
      <c r="C18" s="2"/>
      <c r="D18" s="2"/>
      <c r="E18" s="2"/>
      <c r="F18" s="2"/>
      <c r="G18" s="2"/>
      <c r="H18" s="2"/>
      <c r="I18" s="2"/>
      <c r="J18" s="2"/>
      <c r="K18" s="2"/>
      <c r="L18" s="2"/>
      <c r="M18" s="2"/>
      <c r="N18" s="2"/>
      <c r="O18" s="44"/>
    </row>
    <row r="19" spans="1:15">
      <c r="A19" s="43"/>
      <c r="B19" s="2" t="s">
        <v>122</v>
      </c>
      <c r="C19" s="2"/>
      <c r="D19" s="2"/>
      <c r="E19" s="2"/>
      <c r="F19" s="2"/>
      <c r="G19" s="2"/>
      <c r="H19" s="2"/>
      <c r="I19" s="2"/>
      <c r="J19" s="2"/>
      <c r="K19" s="2"/>
      <c r="L19" s="2"/>
      <c r="M19" s="2"/>
      <c r="N19" s="2"/>
      <c r="O19" s="44"/>
    </row>
    <row r="20" spans="1:15">
      <c r="A20" s="43"/>
      <c r="B20" s="2" t="s">
        <v>123</v>
      </c>
      <c r="C20" s="2"/>
      <c r="D20" s="2"/>
      <c r="E20" s="2"/>
      <c r="F20" s="2"/>
      <c r="G20" s="2"/>
      <c r="H20" s="2"/>
      <c r="I20" s="2"/>
      <c r="J20" s="2"/>
      <c r="K20" s="2"/>
      <c r="L20" s="2"/>
      <c r="M20" s="2"/>
      <c r="N20" s="2"/>
      <c r="O20" s="44"/>
    </row>
    <row r="21" spans="1:15">
      <c r="A21" s="131" t="s">
        <v>76</v>
      </c>
      <c r="B21" s="132"/>
      <c r="C21" s="132"/>
      <c r="D21" s="132"/>
      <c r="E21" s="2"/>
      <c r="F21" s="2"/>
      <c r="G21" s="2"/>
      <c r="H21" s="2"/>
      <c r="I21" s="2"/>
      <c r="J21" s="2"/>
      <c r="K21" s="2"/>
      <c r="L21" s="2"/>
      <c r="M21" s="2"/>
      <c r="N21" s="2"/>
      <c r="O21" s="44"/>
    </row>
    <row r="22" spans="1:15">
      <c r="A22" s="43"/>
      <c r="B22" s="2" t="s">
        <v>114</v>
      </c>
      <c r="C22" s="2"/>
      <c r="D22" s="2"/>
      <c r="E22" s="2"/>
      <c r="F22" s="2"/>
      <c r="G22" s="2"/>
      <c r="H22" s="2"/>
      <c r="I22" s="2"/>
      <c r="J22" s="2"/>
      <c r="K22" s="2"/>
      <c r="L22" s="2"/>
      <c r="M22" s="2"/>
      <c r="N22" s="2"/>
      <c r="O22" s="44"/>
    </row>
    <row r="23" spans="1:15">
      <c r="A23" s="43"/>
      <c r="B23" s="2" t="s">
        <v>95</v>
      </c>
      <c r="C23" s="2"/>
      <c r="D23" s="2"/>
      <c r="E23" s="2"/>
      <c r="F23" s="2"/>
      <c r="G23" s="2"/>
      <c r="H23" s="2"/>
      <c r="I23" s="2"/>
      <c r="J23" s="2"/>
      <c r="K23" s="2"/>
      <c r="L23" s="2"/>
      <c r="M23" s="2"/>
      <c r="N23" s="2"/>
      <c r="O23" s="44"/>
    </row>
    <row r="24" spans="1:15">
      <c r="A24" s="43"/>
      <c r="B24" s="2" t="s">
        <v>99</v>
      </c>
      <c r="C24" s="2"/>
      <c r="D24" s="2"/>
      <c r="E24" s="2"/>
      <c r="F24" s="2"/>
      <c r="G24" s="2"/>
      <c r="H24" s="2"/>
      <c r="I24" s="2"/>
      <c r="J24" s="2"/>
      <c r="K24" s="2"/>
      <c r="L24" s="2"/>
      <c r="M24" s="2"/>
      <c r="N24" s="2"/>
      <c r="O24" s="44"/>
    </row>
    <row r="25" spans="1:15">
      <c r="A25" s="131" t="s">
        <v>77</v>
      </c>
      <c r="B25" s="132"/>
      <c r="C25" s="132"/>
      <c r="D25" s="132"/>
      <c r="E25" s="2"/>
      <c r="F25" s="2"/>
      <c r="G25" s="2"/>
      <c r="H25" s="2"/>
      <c r="I25" s="2"/>
      <c r="J25" s="2"/>
      <c r="K25" s="2"/>
      <c r="L25" s="2"/>
      <c r="M25" s="2"/>
      <c r="N25" s="2"/>
      <c r="O25" s="44"/>
    </row>
    <row r="26" spans="1:15">
      <c r="A26" s="43"/>
      <c r="B26" s="2" t="s">
        <v>100</v>
      </c>
      <c r="C26" s="2"/>
      <c r="D26" s="2"/>
      <c r="E26" s="2"/>
      <c r="F26" s="2"/>
      <c r="G26" s="2"/>
      <c r="H26" s="2"/>
      <c r="I26" s="2"/>
      <c r="J26" s="2"/>
      <c r="K26" s="2"/>
      <c r="L26" s="2"/>
      <c r="M26" s="2"/>
      <c r="N26" s="2"/>
      <c r="O26" s="44"/>
    </row>
    <row r="27" spans="1:15">
      <c r="A27" s="43"/>
      <c r="B27" s="2" t="s">
        <v>128</v>
      </c>
      <c r="C27" s="2"/>
      <c r="D27" s="2"/>
      <c r="E27" s="2"/>
      <c r="F27" s="2"/>
      <c r="G27" s="2"/>
      <c r="H27" s="2"/>
      <c r="I27" s="2"/>
      <c r="J27" s="2"/>
      <c r="K27" s="2"/>
      <c r="L27" s="2"/>
      <c r="M27" s="2"/>
      <c r="N27" s="2"/>
      <c r="O27" s="44"/>
    </row>
    <row r="28" spans="1:15">
      <c r="A28" s="43"/>
      <c r="B28" s="2" t="s">
        <v>106</v>
      </c>
      <c r="C28" s="2"/>
      <c r="D28" s="2"/>
      <c r="E28" s="2"/>
      <c r="F28" s="2"/>
      <c r="G28" s="2"/>
      <c r="H28" s="2"/>
      <c r="I28" s="2"/>
      <c r="J28" s="2"/>
      <c r="K28" s="2"/>
      <c r="L28" s="2"/>
      <c r="M28" s="2"/>
      <c r="N28" s="2"/>
      <c r="O28" s="44"/>
    </row>
    <row r="29" spans="1:15">
      <c r="A29" s="131" t="s">
        <v>78</v>
      </c>
      <c r="B29" s="132"/>
      <c r="C29" s="132"/>
      <c r="D29" s="132"/>
      <c r="E29" s="132"/>
      <c r="F29" s="2"/>
      <c r="G29" s="2"/>
      <c r="H29" s="2"/>
      <c r="I29" s="2"/>
      <c r="J29" s="2"/>
      <c r="K29" s="2"/>
      <c r="L29" s="2"/>
      <c r="M29" s="2"/>
      <c r="N29" s="2"/>
      <c r="O29" s="44"/>
    </row>
    <row r="30" spans="1:15">
      <c r="A30" s="43"/>
      <c r="B30" s="2" t="s">
        <v>110</v>
      </c>
      <c r="C30" s="2"/>
      <c r="D30" s="2"/>
      <c r="E30" s="2"/>
      <c r="F30" s="2"/>
      <c r="G30" s="2"/>
      <c r="H30" s="2"/>
      <c r="I30" s="2"/>
      <c r="J30" s="2"/>
      <c r="K30" s="2"/>
      <c r="L30" s="2"/>
      <c r="M30" s="2"/>
      <c r="N30" s="2"/>
      <c r="O30" s="44"/>
    </row>
    <row r="31" spans="1:15">
      <c r="A31" s="43"/>
      <c r="B31" s="2" t="s">
        <v>111</v>
      </c>
      <c r="C31" s="2"/>
      <c r="D31" s="2"/>
      <c r="E31" s="2"/>
      <c r="F31" s="2"/>
      <c r="G31" s="2"/>
      <c r="H31" s="2"/>
      <c r="I31" s="2"/>
      <c r="J31" s="2"/>
      <c r="K31" s="2"/>
      <c r="L31" s="2"/>
      <c r="M31" s="2"/>
      <c r="N31" s="2"/>
      <c r="O31" s="44"/>
    </row>
    <row r="32" spans="1:15">
      <c r="A32" s="43"/>
      <c r="B32" s="2" t="s">
        <v>112</v>
      </c>
      <c r="C32" s="2"/>
      <c r="D32" s="2"/>
      <c r="E32" s="2"/>
      <c r="F32" s="2"/>
      <c r="G32" s="2"/>
      <c r="H32" s="2"/>
      <c r="I32" s="2"/>
      <c r="J32" s="2"/>
      <c r="K32" s="2"/>
      <c r="L32" s="2"/>
      <c r="M32" s="2"/>
      <c r="N32" s="2"/>
      <c r="O32" s="44"/>
    </row>
    <row r="33" spans="1:15">
      <c r="A33" s="43"/>
      <c r="B33" s="2" t="s">
        <v>113</v>
      </c>
      <c r="C33" s="2"/>
      <c r="D33" s="2"/>
      <c r="E33" s="2"/>
      <c r="F33" s="2"/>
      <c r="G33" s="2"/>
      <c r="H33" s="2"/>
      <c r="I33" s="2"/>
      <c r="J33" s="2"/>
      <c r="K33" s="2"/>
      <c r="L33" s="2"/>
      <c r="M33" s="2"/>
      <c r="N33" s="2"/>
      <c r="O33" s="44"/>
    </row>
    <row r="34" spans="1:15">
      <c r="A34" s="131" t="s">
        <v>79</v>
      </c>
      <c r="B34" s="132"/>
      <c r="C34" s="132"/>
      <c r="D34" s="132"/>
      <c r="E34" s="132"/>
      <c r="F34" s="132"/>
      <c r="G34" s="2"/>
      <c r="H34" s="2"/>
      <c r="I34" s="2"/>
      <c r="J34" s="2"/>
      <c r="K34" s="2"/>
      <c r="L34" s="2"/>
      <c r="M34" s="2"/>
      <c r="N34" s="2"/>
      <c r="O34" s="44"/>
    </row>
    <row r="35" spans="1:15">
      <c r="A35" s="43"/>
      <c r="B35" s="2" t="s">
        <v>118</v>
      </c>
      <c r="C35" s="2"/>
      <c r="D35" s="2"/>
      <c r="E35" s="2"/>
      <c r="F35" s="2"/>
      <c r="G35" s="2"/>
      <c r="H35" s="2"/>
      <c r="I35" s="2"/>
      <c r="J35" s="2"/>
      <c r="K35" s="2"/>
      <c r="L35" s="2"/>
      <c r="M35" s="2"/>
      <c r="N35" s="2"/>
      <c r="O35" s="44"/>
    </row>
    <row r="36" spans="1:15">
      <c r="A36" s="43"/>
      <c r="B36" s="2" t="s">
        <v>115</v>
      </c>
      <c r="C36" s="2"/>
      <c r="D36" s="2"/>
      <c r="E36" s="2"/>
      <c r="F36" s="2"/>
      <c r="G36" s="2"/>
      <c r="H36" s="2"/>
      <c r="I36" s="2"/>
      <c r="J36" s="2"/>
      <c r="K36" s="2"/>
      <c r="L36" s="2"/>
      <c r="M36" s="2"/>
      <c r="N36" s="2"/>
      <c r="O36" s="44"/>
    </row>
    <row r="37" spans="1:15">
      <c r="A37" s="43"/>
      <c r="B37" s="2" t="s">
        <v>139</v>
      </c>
      <c r="C37" s="2"/>
      <c r="D37" s="2"/>
      <c r="E37" s="2"/>
      <c r="F37" s="2"/>
      <c r="G37" s="2"/>
      <c r="H37" s="2"/>
      <c r="I37" s="2"/>
      <c r="J37" s="2"/>
      <c r="K37" s="2"/>
      <c r="L37" s="2"/>
      <c r="M37" s="2"/>
      <c r="N37" s="2"/>
      <c r="O37" s="44"/>
    </row>
    <row r="38" spans="1:15">
      <c r="A38" s="43"/>
      <c r="B38" s="2" t="s">
        <v>96</v>
      </c>
      <c r="C38" s="2"/>
      <c r="D38" s="2"/>
      <c r="E38" s="2"/>
      <c r="F38" s="2"/>
      <c r="G38" s="2"/>
      <c r="H38" s="2"/>
      <c r="I38" s="2"/>
      <c r="J38" s="2"/>
      <c r="K38" s="2"/>
      <c r="L38" s="2"/>
      <c r="M38" s="2"/>
      <c r="N38" s="2"/>
      <c r="O38" s="44"/>
    </row>
    <row r="39" spans="1:15">
      <c r="A39" s="43"/>
      <c r="B39" s="2" t="s">
        <v>101</v>
      </c>
      <c r="C39" s="2"/>
      <c r="D39" s="2"/>
      <c r="E39" s="2"/>
      <c r="F39" s="2"/>
      <c r="G39" s="2"/>
      <c r="H39" s="2"/>
      <c r="I39" s="2"/>
      <c r="J39" s="2"/>
      <c r="K39" s="2"/>
      <c r="L39" s="2"/>
      <c r="M39" s="2"/>
      <c r="N39" s="2"/>
      <c r="O39" s="44"/>
    </row>
    <row r="40" spans="1:15">
      <c r="A40" s="45"/>
      <c r="B40" s="46"/>
      <c r="C40" s="46"/>
      <c r="D40" s="46"/>
      <c r="E40" s="46"/>
      <c r="F40" s="46"/>
      <c r="G40" s="46"/>
      <c r="H40" s="46"/>
      <c r="I40" s="46"/>
      <c r="J40" s="46"/>
      <c r="K40" s="46"/>
      <c r="L40" s="46"/>
      <c r="M40" s="46"/>
      <c r="N40" s="46"/>
      <c r="O40" s="47"/>
    </row>
  </sheetData>
  <mergeCells count="9">
    <mergeCell ref="A2:O3"/>
    <mergeCell ref="A6:O13"/>
    <mergeCell ref="A5:O5"/>
    <mergeCell ref="A14:O15"/>
    <mergeCell ref="A34:F34"/>
    <mergeCell ref="A29:E29"/>
    <mergeCell ref="A25:D25"/>
    <mergeCell ref="A21:D21"/>
    <mergeCell ref="A16:E16"/>
  </mergeCells>
  <hyperlinks>
    <hyperlink ref="A16" location="'1.1'!A1" display="1.1 : La diversité des systèmes éducatifs en Europe"/>
    <hyperlink ref="A21" location="'1.2'!A1" display="1.2 : Les conditions de scolarisation"/>
    <hyperlink ref="A25" location="'1.3'!A1" display="1.3 : Les dépenses d'éducation en Europe"/>
    <hyperlink ref="A29" location="'1.4'!A1" display="1.4 : Le temps d'instruction à l'école élémentaire"/>
    <hyperlink ref="A34" location="'1.5'!A1" display="1.5 : L'enseignement professionnel du second cycle du second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1"/>
  <sheetViews>
    <sheetView zoomScaleNormal="100" workbookViewId="0">
      <selection activeCell="C33" sqref="C33"/>
    </sheetView>
  </sheetViews>
  <sheetFormatPr baseColWidth="10" defaultRowHeight="12.75"/>
  <cols>
    <col min="1" max="2" width="11.42578125" style="1"/>
    <col min="3" max="4" width="15.42578125" style="1" bestFit="1" customWidth="1"/>
    <col min="5" max="8" width="11.42578125" style="1"/>
    <col min="9" max="9" width="11.7109375" style="1" customWidth="1"/>
    <col min="10" max="16384" width="11.42578125" style="1"/>
  </cols>
  <sheetData>
    <row r="1" spans="1:23" ht="12.75" customHeight="1">
      <c r="A1" s="83" t="s">
        <v>108</v>
      </c>
    </row>
    <row r="2" spans="1:23">
      <c r="A2" s="93" t="s">
        <v>109</v>
      </c>
    </row>
    <row r="3" spans="1:23">
      <c r="G3" s="2"/>
      <c r="H3" s="2"/>
      <c r="I3" s="2"/>
    </row>
    <row r="4" spans="1:23" ht="15">
      <c r="B4" s="22"/>
      <c r="C4" s="49" t="s">
        <v>80</v>
      </c>
      <c r="D4" s="48"/>
      <c r="E4" s="48"/>
      <c r="F4" s="80"/>
      <c r="G4" s="48"/>
      <c r="H4" s="48"/>
      <c r="I4" s="22"/>
      <c r="J4" s="18"/>
      <c r="K4" s="18"/>
      <c r="L4" s="18"/>
      <c r="M4" s="18"/>
      <c r="N4" s="18"/>
      <c r="O4" s="18"/>
      <c r="P4" s="18"/>
      <c r="Q4" s="18"/>
      <c r="R4" s="18"/>
      <c r="S4" s="18"/>
      <c r="T4" s="18"/>
      <c r="U4" s="18"/>
      <c r="V4" s="18"/>
      <c r="W4" s="18"/>
    </row>
    <row r="5" spans="1:23" ht="15">
      <c r="B5" s="3" t="s">
        <v>84</v>
      </c>
      <c r="C5" s="23" t="s">
        <v>86</v>
      </c>
      <c r="D5" s="23"/>
      <c r="E5" s="23"/>
      <c r="F5" s="23"/>
      <c r="G5" s="23"/>
      <c r="H5" s="23"/>
      <c r="I5" s="22"/>
      <c r="J5" s="18"/>
      <c r="K5" s="18"/>
      <c r="L5" s="18"/>
      <c r="M5" s="18"/>
      <c r="N5" s="18"/>
      <c r="O5" s="18"/>
      <c r="P5" s="18"/>
      <c r="Q5" s="18"/>
      <c r="R5" s="18"/>
      <c r="S5" s="18"/>
      <c r="T5" s="18"/>
      <c r="U5" s="18"/>
      <c r="V5" s="18"/>
      <c r="W5" s="18"/>
    </row>
    <row r="6" spans="1:23" ht="15">
      <c r="B6" s="3" t="s">
        <v>85</v>
      </c>
      <c r="C6" s="23" t="s">
        <v>86</v>
      </c>
      <c r="D6" s="23"/>
      <c r="E6" s="23"/>
      <c r="F6" s="23"/>
      <c r="G6" s="23"/>
      <c r="H6" s="23"/>
      <c r="I6" s="22"/>
      <c r="J6" s="18"/>
      <c r="K6" s="18"/>
      <c r="L6" s="18"/>
      <c r="M6" s="18"/>
      <c r="N6" s="18"/>
      <c r="O6" s="18"/>
      <c r="P6" s="18"/>
      <c r="Q6" s="18"/>
      <c r="R6" s="18"/>
      <c r="S6" s="18"/>
      <c r="T6" s="18"/>
      <c r="U6" s="18"/>
      <c r="V6" s="18"/>
      <c r="W6" s="18"/>
    </row>
    <row r="7" spans="1:23" ht="15">
      <c r="B7" s="3" t="s">
        <v>32</v>
      </c>
      <c r="C7" s="23" t="s">
        <v>82</v>
      </c>
      <c r="D7" s="23"/>
      <c r="E7" s="23"/>
      <c r="F7" s="23"/>
      <c r="G7" s="23"/>
      <c r="H7" s="23"/>
      <c r="I7" s="22"/>
      <c r="J7" s="18"/>
      <c r="K7" s="18"/>
      <c r="L7" s="18"/>
      <c r="M7" s="18"/>
      <c r="N7" s="18"/>
      <c r="O7" s="18"/>
      <c r="P7" s="18"/>
      <c r="Q7" s="18"/>
      <c r="R7" s="18"/>
      <c r="S7" s="18"/>
      <c r="T7" s="18"/>
      <c r="U7" s="18"/>
      <c r="V7" s="18"/>
      <c r="W7" s="18"/>
    </row>
    <row r="8" spans="1:23" ht="15">
      <c r="B8" s="3" t="s">
        <v>27</v>
      </c>
      <c r="C8" s="116" t="s">
        <v>83</v>
      </c>
      <c r="D8" s="116"/>
      <c r="E8" s="23"/>
      <c r="F8" s="23"/>
      <c r="G8" s="23"/>
      <c r="H8" s="23"/>
      <c r="I8" s="22"/>
      <c r="J8" s="18"/>
      <c r="K8" s="18"/>
      <c r="L8" s="18"/>
      <c r="M8" s="18"/>
      <c r="N8" s="18"/>
      <c r="O8" s="18"/>
      <c r="P8" s="18"/>
      <c r="Q8" s="18"/>
      <c r="R8" s="18"/>
      <c r="S8" s="18"/>
      <c r="T8" s="18"/>
      <c r="U8" s="18"/>
      <c r="V8" s="18"/>
      <c r="W8" s="18"/>
    </row>
    <row r="9" spans="1:23" ht="15">
      <c r="B9" s="3" t="s">
        <v>7</v>
      </c>
      <c r="C9" s="23" t="s">
        <v>82</v>
      </c>
      <c r="D9" s="23"/>
      <c r="E9" s="23"/>
      <c r="F9" s="23"/>
      <c r="G9" s="23"/>
      <c r="H9" s="23"/>
      <c r="I9" s="22"/>
      <c r="J9" s="18"/>
      <c r="K9" s="18"/>
      <c r="L9" s="18"/>
      <c r="M9" s="18"/>
      <c r="N9" s="18"/>
      <c r="O9" s="18"/>
      <c r="P9" s="18"/>
      <c r="Q9" s="18"/>
      <c r="R9" s="18"/>
      <c r="S9" s="18"/>
      <c r="T9" s="18"/>
      <c r="U9" s="18"/>
      <c r="V9" s="18"/>
      <c r="W9" s="18"/>
    </row>
    <row r="10" spans="1:23" ht="15">
      <c r="B10" s="3" t="s">
        <v>2</v>
      </c>
      <c r="C10" s="23" t="s">
        <v>87</v>
      </c>
      <c r="D10" s="23"/>
      <c r="E10" s="23"/>
      <c r="F10" s="23"/>
      <c r="G10" s="23"/>
      <c r="H10" s="23"/>
      <c r="I10" s="18"/>
      <c r="J10" s="18"/>
      <c r="K10" s="18"/>
      <c r="L10" s="18"/>
      <c r="M10" s="18"/>
      <c r="N10" s="18"/>
      <c r="O10" s="18"/>
      <c r="P10" s="18"/>
      <c r="Q10" s="18"/>
      <c r="R10" s="18"/>
      <c r="S10" s="18"/>
      <c r="T10" s="18"/>
      <c r="U10" s="18"/>
      <c r="V10" s="18"/>
      <c r="W10" s="18"/>
    </row>
    <row r="11" spans="1:23" ht="15">
      <c r="B11" s="3" t="s">
        <v>3</v>
      </c>
      <c r="C11" s="23" t="s">
        <v>82</v>
      </c>
      <c r="D11" s="23"/>
      <c r="E11" s="23"/>
      <c r="F11" s="23"/>
      <c r="G11" s="23"/>
      <c r="H11" s="23"/>
      <c r="I11" s="18"/>
      <c r="J11" s="18"/>
      <c r="K11" s="18"/>
      <c r="L11" s="18"/>
      <c r="M11" s="18"/>
      <c r="N11" s="18"/>
      <c r="O11" s="18"/>
      <c r="P11" s="18"/>
      <c r="Q11" s="18"/>
      <c r="R11" s="18"/>
      <c r="S11" s="18"/>
      <c r="T11" s="18"/>
      <c r="U11" s="18"/>
      <c r="V11" s="18"/>
      <c r="W11" s="18"/>
    </row>
    <row r="12" spans="1:23" ht="15">
      <c r="B12" s="3" t="s">
        <v>6</v>
      </c>
      <c r="C12" s="23" t="s">
        <v>86</v>
      </c>
      <c r="D12" s="23"/>
      <c r="E12" s="23"/>
      <c r="F12" s="23"/>
      <c r="G12" s="23"/>
      <c r="H12" s="23"/>
      <c r="I12" s="18"/>
      <c r="J12" s="18"/>
      <c r="K12" s="18"/>
      <c r="L12" s="18"/>
      <c r="M12" s="18"/>
      <c r="N12" s="18"/>
      <c r="O12" s="18"/>
      <c r="P12" s="18"/>
      <c r="Q12" s="18"/>
      <c r="R12" s="18"/>
      <c r="S12" s="18"/>
      <c r="T12" s="18"/>
      <c r="U12" s="18"/>
      <c r="V12" s="18"/>
      <c r="W12" s="18"/>
    </row>
    <row r="13" spans="1:23" ht="15">
      <c r="B13" s="3" t="s">
        <v>18</v>
      </c>
      <c r="C13" s="23" t="s">
        <v>86</v>
      </c>
      <c r="D13" s="23"/>
      <c r="E13" s="23"/>
      <c r="F13" s="23"/>
      <c r="G13" s="23"/>
      <c r="H13" s="23"/>
      <c r="I13" s="18"/>
      <c r="J13" s="18"/>
      <c r="K13" s="18"/>
      <c r="L13" s="18"/>
      <c r="M13" s="18"/>
      <c r="N13" s="18"/>
      <c r="O13" s="18"/>
      <c r="P13" s="18"/>
      <c r="Q13" s="18"/>
      <c r="R13" s="18"/>
      <c r="S13" s="18"/>
      <c r="T13" s="18"/>
      <c r="U13" s="18"/>
      <c r="V13" s="18"/>
      <c r="W13" s="18"/>
    </row>
    <row r="14" spans="1:23" ht="15">
      <c r="B14" s="3" t="s">
        <v>5</v>
      </c>
      <c r="C14" s="23" t="s">
        <v>86</v>
      </c>
      <c r="D14" s="23"/>
      <c r="E14" s="23"/>
      <c r="F14" s="23"/>
      <c r="G14" s="23"/>
      <c r="H14" s="23"/>
      <c r="I14" s="18"/>
      <c r="J14" s="18"/>
      <c r="K14" s="18"/>
      <c r="L14" s="18"/>
      <c r="M14" s="18"/>
      <c r="N14" s="18"/>
      <c r="O14" s="18"/>
      <c r="P14" s="18"/>
      <c r="Q14" s="18"/>
      <c r="R14" s="18"/>
      <c r="S14" s="18"/>
      <c r="T14" s="18"/>
      <c r="U14" s="18"/>
      <c r="V14" s="18"/>
      <c r="W14" s="18"/>
    </row>
    <row r="15" spans="1:23" ht="15">
      <c r="B15" s="51" t="s">
        <v>8</v>
      </c>
      <c r="C15" s="52" t="s">
        <v>86</v>
      </c>
      <c r="D15" s="23"/>
      <c r="E15" s="23"/>
      <c r="F15" s="23"/>
      <c r="G15" s="23"/>
      <c r="H15" s="23"/>
      <c r="I15" s="18"/>
      <c r="J15" s="18"/>
      <c r="K15" s="18"/>
      <c r="L15" s="18"/>
      <c r="M15" s="18"/>
      <c r="N15" s="18"/>
      <c r="O15" s="18"/>
      <c r="P15" s="18"/>
      <c r="Q15" s="18"/>
      <c r="R15" s="18"/>
      <c r="S15" s="18"/>
      <c r="T15" s="18"/>
      <c r="U15" s="18"/>
      <c r="V15" s="18"/>
      <c r="W15" s="18"/>
    </row>
    <row r="16" spans="1:23" ht="15">
      <c r="B16" s="3" t="s">
        <v>29</v>
      </c>
      <c r="C16" s="23" t="s">
        <v>82</v>
      </c>
      <c r="D16" s="23"/>
      <c r="E16" s="23"/>
      <c r="F16" s="23"/>
      <c r="G16" s="23"/>
      <c r="H16" s="23"/>
      <c r="I16" s="18"/>
      <c r="J16" s="18"/>
      <c r="K16" s="18"/>
      <c r="L16" s="18"/>
      <c r="M16" s="18"/>
      <c r="N16" s="18"/>
      <c r="O16" s="18"/>
      <c r="P16" s="18"/>
      <c r="Q16" s="18"/>
      <c r="R16" s="18"/>
      <c r="S16" s="18"/>
      <c r="T16" s="18"/>
      <c r="U16" s="18"/>
      <c r="V16" s="18"/>
      <c r="W16" s="18"/>
    </row>
    <row r="17" spans="2:23" ht="15">
      <c r="B17" s="3" t="s">
        <v>25</v>
      </c>
      <c r="C17" s="23" t="s">
        <v>86</v>
      </c>
      <c r="D17" s="23"/>
      <c r="E17" s="23"/>
      <c r="F17" s="23"/>
      <c r="G17" s="23"/>
      <c r="H17" s="23"/>
      <c r="I17" s="18"/>
      <c r="J17" s="18"/>
      <c r="K17" s="18"/>
      <c r="L17" s="18"/>
      <c r="M17" s="18"/>
      <c r="N17" s="18"/>
      <c r="O17" s="18"/>
      <c r="P17" s="18"/>
      <c r="Q17" s="18"/>
      <c r="R17" s="18"/>
      <c r="S17" s="18"/>
      <c r="T17" s="18"/>
      <c r="U17" s="18"/>
      <c r="V17" s="18"/>
      <c r="W17" s="18"/>
    </row>
    <row r="18" spans="2:23" ht="15">
      <c r="B18" s="3" t="s">
        <v>20</v>
      </c>
      <c r="C18" s="23" t="s">
        <v>86</v>
      </c>
      <c r="D18" s="23"/>
      <c r="E18" s="23"/>
      <c r="F18" s="23"/>
      <c r="G18" s="23"/>
      <c r="H18" s="23"/>
      <c r="I18" s="18"/>
      <c r="J18" s="18"/>
      <c r="K18" s="18"/>
      <c r="L18" s="18"/>
      <c r="M18" s="18"/>
      <c r="N18" s="18"/>
      <c r="O18" s="18"/>
      <c r="P18" s="18"/>
      <c r="Q18" s="18"/>
      <c r="R18" s="18"/>
      <c r="S18" s="18"/>
      <c r="T18" s="18"/>
      <c r="U18" s="18"/>
      <c r="V18" s="18"/>
      <c r="W18" s="18"/>
    </row>
    <row r="19" spans="2:23" ht="15">
      <c r="B19" s="3" t="s">
        <v>14</v>
      </c>
      <c r="C19" s="116" t="s">
        <v>83</v>
      </c>
      <c r="D19" s="116"/>
      <c r="E19" s="23"/>
      <c r="F19" s="23"/>
      <c r="G19" s="23"/>
      <c r="H19" s="23"/>
      <c r="I19" s="18"/>
      <c r="J19" s="18"/>
      <c r="K19" s="18"/>
      <c r="L19" s="18"/>
      <c r="M19" s="18"/>
      <c r="N19" s="18"/>
      <c r="O19" s="18"/>
      <c r="P19" s="18"/>
      <c r="Q19" s="18"/>
      <c r="R19" s="18"/>
      <c r="S19" s="18"/>
      <c r="T19" s="18"/>
      <c r="U19" s="18"/>
      <c r="V19" s="18"/>
      <c r="W19" s="18"/>
    </row>
    <row r="20" spans="2:23" ht="15">
      <c r="B20" s="3" t="s">
        <v>13</v>
      </c>
      <c r="C20" s="23" t="s">
        <v>87</v>
      </c>
      <c r="D20" s="23"/>
      <c r="E20" s="23"/>
      <c r="F20" s="23"/>
      <c r="G20" s="23"/>
      <c r="H20" s="23"/>
      <c r="I20" s="18"/>
      <c r="J20" s="18"/>
      <c r="K20" s="18"/>
      <c r="L20" s="18"/>
      <c r="M20" s="18"/>
      <c r="N20" s="18"/>
      <c r="O20" s="18"/>
      <c r="P20" s="18"/>
      <c r="Q20" s="18"/>
      <c r="R20" s="18"/>
      <c r="S20" s="18"/>
      <c r="T20" s="18"/>
      <c r="U20" s="18"/>
      <c r="V20" s="18"/>
      <c r="W20" s="18"/>
    </row>
    <row r="21" spans="2:23" ht="15">
      <c r="B21" s="3" t="s">
        <v>9</v>
      </c>
      <c r="C21" s="23" t="s">
        <v>87</v>
      </c>
      <c r="D21" s="23"/>
      <c r="E21" s="23"/>
      <c r="F21" s="23"/>
      <c r="G21" s="23"/>
      <c r="H21" s="23"/>
      <c r="I21" s="18"/>
      <c r="J21" s="18"/>
      <c r="K21" s="18"/>
      <c r="L21" s="18"/>
      <c r="M21" s="18"/>
      <c r="N21" s="18"/>
      <c r="O21" s="18"/>
      <c r="P21" s="18"/>
      <c r="Q21" s="18"/>
      <c r="R21" s="18"/>
      <c r="S21" s="18"/>
      <c r="T21" s="18"/>
      <c r="U21" s="18"/>
      <c r="V21" s="18"/>
      <c r="W21" s="18"/>
    </row>
    <row r="22" spans="2:23" ht="15">
      <c r="B22" s="3" t="s">
        <v>0</v>
      </c>
      <c r="C22" s="116" t="s">
        <v>83</v>
      </c>
      <c r="D22" s="116"/>
      <c r="E22" s="23"/>
      <c r="F22" s="23"/>
      <c r="G22" s="23"/>
      <c r="H22" s="23"/>
      <c r="I22" s="18"/>
      <c r="J22" s="18"/>
      <c r="K22" s="18"/>
      <c r="L22" s="18"/>
      <c r="M22" s="18"/>
      <c r="N22" s="18"/>
      <c r="O22" s="18"/>
      <c r="P22" s="18"/>
      <c r="Q22" s="18"/>
      <c r="R22" s="18"/>
      <c r="S22" s="18"/>
      <c r="T22" s="18"/>
      <c r="U22" s="18"/>
      <c r="V22" s="18"/>
      <c r="W22" s="18"/>
    </row>
    <row r="23" spans="2:23" ht="15">
      <c r="B23" s="113" t="s">
        <v>4</v>
      </c>
      <c r="C23" s="23" t="s">
        <v>87</v>
      </c>
      <c r="D23" s="23"/>
      <c r="E23" s="23"/>
      <c r="F23" s="23"/>
      <c r="G23" s="23"/>
      <c r="H23" s="23"/>
      <c r="I23" s="18"/>
      <c r="J23" s="18"/>
      <c r="K23" s="18"/>
      <c r="L23" s="18"/>
      <c r="M23" s="18"/>
      <c r="N23" s="18"/>
      <c r="O23" s="18"/>
      <c r="P23" s="18"/>
      <c r="Q23" s="18"/>
      <c r="R23" s="18"/>
      <c r="S23" s="18"/>
      <c r="T23" s="18"/>
      <c r="U23" s="18"/>
      <c r="V23" s="18"/>
      <c r="W23" s="18"/>
    </row>
    <row r="24" spans="2:23" ht="15">
      <c r="B24" s="3" t="s">
        <v>21</v>
      </c>
      <c r="C24" s="23" t="s">
        <v>87</v>
      </c>
      <c r="D24" s="23"/>
      <c r="E24" s="23"/>
      <c r="F24" s="23"/>
      <c r="G24" s="23"/>
      <c r="H24" s="23"/>
      <c r="I24" s="18"/>
      <c r="J24" s="18"/>
      <c r="K24" s="18"/>
      <c r="L24" s="18"/>
      <c r="M24" s="18"/>
      <c r="N24" s="18"/>
      <c r="O24" s="18"/>
      <c r="P24" s="18"/>
      <c r="Q24" s="18"/>
      <c r="R24" s="18"/>
      <c r="S24" s="18"/>
      <c r="T24" s="18"/>
      <c r="U24" s="18"/>
      <c r="V24" s="18"/>
      <c r="W24" s="18"/>
    </row>
    <row r="25" spans="2:23" ht="15">
      <c r="B25" s="3" t="s">
        <v>1</v>
      </c>
      <c r="C25" s="23" t="s">
        <v>87</v>
      </c>
      <c r="D25" s="23"/>
      <c r="E25" s="23"/>
      <c r="F25" s="23"/>
      <c r="G25" s="23"/>
      <c r="H25" s="23"/>
      <c r="I25" s="18"/>
      <c r="J25" s="18"/>
      <c r="K25" s="18"/>
      <c r="L25" s="18"/>
      <c r="M25" s="18"/>
      <c r="N25" s="18"/>
      <c r="O25" s="18"/>
      <c r="P25" s="18"/>
      <c r="Q25" s="18"/>
      <c r="R25" s="18"/>
      <c r="S25" s="18"/>
      <c r="T25" s="18"/>
      <c r="U25" s="18"/>
      <c r="V25" s="18"/>
      <c r="W25" s="18"/>
    </row>
    <row r="26" spans="2:23" ht="15">
      <c r="B26" s="3" t="s">
        <v>26</v>
      </c>
      <c r="C26" s="23" t="s">
        <v>82</v>
      </c>
      <c r="D26" s="23"/>
      <c r="E26" s="23"/>
      <c r="F26" s="23"/>
      <c r="G26" s="23"/>
      <c r="H26" s="23"/>
      <c r="I26" s="18"/>
      <c r="J26" s="18"/>
      <c r="K26" s="18"/>
      <c r="L26" s="18"/>
      <c r="M26" s="18"/>
      <c r="N26" s="18"/>
      <c r="O26" s="18"/>
      <c r="P26" s="18"/>
      <c r="Q26" s="18"/>
      <c r="R26" s="18"/>
      <c r="S26" s="18"/>
      <c r="T26" s="18"/>
      <c r="U26" s="18"/>
      <c r="V26" s="18"/>
      <c r="W26" s="18"/>
    </row>
    <row r="27" spans="2:23" ht="15">
      <c r="B27" s="3" t="s">
        <v>22</v>
      </c>
      <c r="C27" s="23" t="s">
        <v>82</v>
      </c>
      <c r="D27" s="23"/>
      <c r="E27" s="23"/>
      <c r="F27" s="23"/>
      <c r="G27" s="23"/>
      <c r="H27" s="23"/>
      <c r="I27" s="18"/>
      <c r="J27" s="18"/>
      <c r="K27" s="18"/>
      <c r="L27" s="18"/>
      <c r="M27" s="18"/>
      <c r="N27" s="18"/>
      <c r="O27" s="18"/>
      <c r="P27" s="18"/>
      <c r="Q27" s="18"/>
      <c r="R27" s="18"/>
      <c r="S27" s="18"/>
      <c r="T27" s="18"/>
      <c r="U27" s="18"/>
      <c r="V27" s="18"/>
      <c r="W27" s="18"/>
    </row>
    <row r="28" spans="2:23" ht="15">
      <c r="B28" s="3" t="s">
        <v>16</v>
      </c>
      <c r="C28" s="23" t="s">
        <v>86</v>
      </c>
      <c r="D28" s="23"/>
      <c r="E28" s="23"/>
      <c r="F28" s="82" t="s">
        <v>125</v>
      </c>
      <c r="G28" s="23"/>
      <c r="H28" s="23"/>
      <c r="I28" s="18"/>
      <c r="K28" s="18"/>
      <c r="L28" s="18"/>
      <c r="M28" s="18"/>
      <c r="N28" s="18"/>
      <c r="O28" s="18"/>
      <c r="P28" s="18"/>
      <c r="Q28" s="18"/>
      <c r="R28" s="18"/>
      <c r="S28" s="18"/>
      <c r="T28" s="18"/>
      <c r="U28" s="18"/>
      <c r="V28" s="18"/>
      <c r="W28" s="18"/>
    </row>
    <row r="29" spans="2:23" ht="15">
      <c r="B29" s="3" t="s">
        <v>17</v>
      </c>
      <c r="C29" s="23" t="s">
        <v>82</v>
      </c>
      <c r="D29" s="23"/>
      <c r="E29" s="23"/>
      <c r="F29" s="23"/>
      <c r="G29" s="23"/>
      <c r="H29" s="23"/>
      <c r="I29" s="18"/>
      <c r="J29" s="18"/>
      <c r="K29" s="18"/>
      <c r="L29" s="18"/>
      <c r="M29" s="18"/>
      <c r="N29" s="18"/>
      <c r="O29" s="18"/>
      <c r="Q29" s="18"/>
      <c r="R29" s="18"/>
      <c r="S29" s="18"/>
      <c r="T29" s="18"/>
      <c r="U29" s="18"/>
      <c r="V29" s="18"/>
      <c r="W29" s="18"/>
    </row>
    <row r="30" spans="2:23" ht="15">
      <c r="B30" s="3" t="s">
        <v>28</v>
      </c>
      <c r="C30" s="116" t="s">
        <v>83</v>
      </c>
      <c r="D30" s="116"/>
      <c r="E30" s="23"/>
      <c r="F30" s="23"/>
      <c r="G30" s="23"/>
      <c r="H30" s="23"/>
      <c r="I30" s="18"/>
      <c r="J30" s="18"/>
      <c r="K30" s="18"/>
      <c r="L30" s="18"/>
      <c r="M30" s="18"/>
      <c r="N30" s="18"/>
      <c r="O30" s="18"/>
      <c r="P30" s="18"/>
      <c r="Q30" s="18"/>
      <c r="R30" s="18"/>
      <c r="S30" s="18"/>
      <c r="T30" s="18"/>
      <c r="U30" s="18"/>
      <c r="V30" s="18"/>
      <c r="W30" s="18"/>
    </row>
    <row r="31" spans="2:23" ht="15">
      <c r="B31" s="3" t="s">
        <v>15</v>
      </c>
      <c r="C31" s="23" t="s">
        <v>82</v>
      </c>
      <c r="D31" s="23"/>
      <c r="E31" s="23"/>
      <c r="F31" s="23"/>
      <c r="G31" s="23"/>
      <c r="H31" s="23"/>
      <c r="I31" s="18"/>
      <c r="J31" s="18"/>
      <c r="K31" s="18"/>
      <c r="L31" s="18"/>
      <c r="M31" s="18"/>
      <c r="N31" s="18"/>
      <c r="O31" s="18"/>
      <c r="P31" s="18"/>
      <c r="Q31" s="18"/>
      <c r="R31" s="18"/>
      <c r="S31" s="18"/>
      <c r="T31" s="18"/>
      <c r="U31" s="18"/>
      <c r="V31" s="18"/>
      <c r="W31" s="18"/>
    </row>
    <row r="32" spans="2:23" ht="15">
      <c r="B32" s="3" t="s">
        <v>19</v>
      </c>
      <c r="C32" s="23" t="s">
        <v>82</v>
      </c>
      <c r="D32" s="23"/>
      <c r="E32" s="23"/>
      <c r="F32" s="23"/>
      <c r="G32" s="23"/>
      <c r="H32" s="23"/>
      <c r="I32" s="18"/>
      <c r="J32" s="18"/>
      <c r="K32" s="18"/>
      <c r="L32" s="18"/>
      <c r="M32" s="18"/>
      <c r="N32" s="18"/>
      <c r="O32" s="18"/>
      <c r="P32" s="18"/>
      <c r="Q32" s="18"/>
      <c r="R32" s="18"/>
      <c r="S32" s="18"/>
      <c r="T32" s="18"/>
      <c r="U32" s="18"/>
      <c r="V32" s="18"/>
      <c r="W32" s="18"/>
    </row>
    <row r="33" spans="1:23" ht="15">
      <c r="B33" s="3"/>
      <c r="C33" s="23"/>
      <c r="D33" s="23"/>
      <c r="E33" s="23"/>
      <c r="F33" s="23"/>
      <c r="G33" s="23"/>
      <c r="H33" s="23"/>
      <c r="I33" s="18"/>
      <c r="J33" s="18"/>
      <c r="K33" s="18"/>
      <c r="L33" s="18"/>
      <c r="M33" s="18"/>
      <c r="N33" s="18"/>
      <c r="O33" s="18"/>
      <c r="P33" s="18"/>
      <c r="Q33" s="18"/>
      <c r="R33" s="18"/>
      <c r="S33" s="18"/>
      <c r="T33" s="18"/>
      <c r="U33" s="18"/>
      <c r="V33" s="18"/>
      <c r="W33" s="18"/>
    </row>
    <row r="34" spans="1:23" ht="15">
      <c r="C34" s="2"/>
      <c r="D34" s="2"/>
      <c r="E34" s="2"/>
      <c r="F34" s="2"/>
      <c r="G34" s="2"/>
      <c r="I34" s="18"/>
      <c r="J34" s="18"/>
      <c r="K34" s="18"/>
      <c r="L34" s="18"/>
      <c r="M34" s="18"/>
      <c r="N34" s="18"/>
      <c r="O34" s="18"/>
      <c r="P34" s="18"/>
      <c r="Q34" s="18"/>
      <c r="R34" s="18"/>
      <c r="S34" s="18"/>
      <c r="T34" s="18"/>
      <c r="U34" s="18"/>
      <c r="V34" s="18"/>
      <c r="W34" s="18"/>
    </row>
    <row r="35" spans="1:23">
      <c r="A35" s="19" t="s">
        <v>121</v>
      </c>
      <c r="C35" s="2"/>
      <c r="D35" s="2"/>
      <c r="E35" s="2"/>
      <c r="F35" s="2"/>
      <c r="G35" s="2"/>
    </row>
    <row r="36" spans="1:23">
      <c r="A36" s="25" t="s">
        <v>81</v>
      </c>
      <c r="C36" s="2"/>
      <c r="D36" s="2"/>
      <c r="E36" s="2"/>
      <c r="F36" s="2"/>
      <c r="G36" s="2"/>
    </row>
    <row r="37" spans="1:23">
      <c r="C37" s="2"/>
      <c r="D37" s="2"/>
      <c r="E37" s="2"/>
      <c r="F37" s="2"/>
      <c r="G37" s="2"/>
    </row>
    <row r="38" spans="1:23">
      <c r="C38" s="40"/>
      <c r="D38" s="40"/>
      <c r="E38" s="2"/>
      <c r="F38" s="2"/>
      <c r="G38" s="2"/>
    </row>
    <row r="39" spans="1:23">
      <c r="C39" s="30"/>
      <c r="D39" s="30"/>
      <c r="E39" s="2"/>
      <c r="F39" s="2"/>
      <c r="G39" s="2"/>
    </row>
    <row r="40" spans="1:23">
      <c r="C40" s="30"/>
      <c r="D40" s="30"/>
      <c r="E40" s="2"/>
      <c r="F40" s="2"/>
      <c r="G40" s="2"/>
    </row>
    <row r="41" spans="1:23">
      <c r="C41" s="30"/>
      <c r="D41" s="30"/>
      <c r="E41" s="2"/>
      <c r="F41" s="2"/>
      <c r="G41" s="2"/>
    </row>
    <row r="42" spans="1:23">
      <c r="C42" s="30"/>
      <c r="D42" s="30"/>
      <c r="E42" s="2"/>
      <c r="F42" s="2"/>
      <c r="G42" s="2"/>
    </row>
    <row r="43" spans="1:23">
      <c r="C43" s="30"/>
      <c r="D43" s="30"/>
      <c r="E43" s="2"/>
      <c r="F43" s="2"/>
      <c r="G43" s="2"/>
    </row>
    <row r="44" spans="1:23">
      <c r="C44" s="30"/>
      <c r="D44" s="30"/>
      <c r="E44" s="2"/>
      <c r="F44" s="2"/>
      <c r="G44" s="2"/>
    </row>
    <row r="45" spans="1:23">
      <c r="C45" s="30"/>
      <c r="D45" s="30"/>
      <c r="E45" s="2"/>
      <c r="F45" s="2"/>
      <c r="G45" s="2"/>
    </row>
    <row r="46" spans="1:23">
      <c r="C46" s="30"/>
      <c r="D46" s="30"/>
      <c r="E46" s="2"/>
      <c r="F46" s="2"/>
      <c r="G46" s="2"/>
    </row>
    <row r="47" spans="1:23">
      <c r="C47" s="30"/>
      <c r="D47" s="30"/>
      <c r="E47" s="2"/>
      <c r="F47" s="2"/>
      <c r="G47" s="2"/>
    </row>
    <row r="48" spans="1:23">
      <c r="C48" s="30"/>
      <c r="D48" s="30"/>
      <c r="E48" s="2"/>
      <c r="F48" s="2"/>
      <c r="G48" s="2"/>
    </row>
    <row r="49" spans="3:7">
      <c r="C49" s="30"/>
      <c r="D49" s="30"/>
      <c r="E49" s="2"/>
      <c r="F49" s="2"/>
      <c r="G49" s="2"/>
    </row>
    <row r="50" spans="3:7">
      <c r="C50" s="30"/>
      <c r="D50" s="30"/>
      <c r="E50" s="2"/>
      <c r="F50" s="2"/>
      <c r="G50" s="2"/>
    </row>
    <row r="51" spans="3:7">
      <c r="C51" s="30"/>
      <c r="D51" s="30"/>
      <c r="E51" s="2"/>
      <c r="F51" s="2"/>
      <c r="G51" s="2"/>
    </row>
    <row r="52" spans="3:7">
      <c r="C52" s="30"/>
      <c r="D52" s="30"/>
      <c r="E52" s="2"/>
      <c r="F52" s="2"/>
      <c r="G52" s="2"/>
    </row>
    <row r="53" spans="3:7">
      <c r="C53" s="30"/>
      <c r="D53" s="30"/>
      <c r="E53" s="2"/>
      <c r="F53" s="2"/>
      <c r="G53" s="2"/>
    </row>
    <row r="54" spans="3:7">
      <c r="C54" s="30"/>
      <c r="D54" s="30"/>
      <c r="E54" s="2"/>
      <c r="F54" s="2"/>
      <c r="G54" s="2"/>
    </row>
    <row r="55" spans="3:7">
      <c r="C55" s="30"/>
      <c r="D55" s="30"/>
      <c r="E55" s="2"/>
      <c r="F55" s="2"/>
      <c r="G55" s="2"/>
    </row>
    <row r="56" spans="3:7">
      <c r="C56" s="30"/>
      <c r="D56" s="30"/>
      <c r="E56" s="2"/>
      <c r="F56" s="2"/>
      <c r="G56" s="2"/>
    </row>
    <row r="57" spans="3:7">
      <c r="C57" s="30"/>
      <c r="D57" s="30"/>
      <c r="E57" s="2"/>
      <c r="F57" s="2"/>
      <c r="G57" s="2"/>
    </row>
    <row r="58" spans="3:7">
      <c r="C58" s="30"/>
      <c r="D58" s="30"/>
      <c r="E58" s="2"/>
      <c r="F58" s="2"/>
      <c r="G58" s="2"/>
    </row>
    <row r="59" spans="3:7">
      <c r="C59" s="30"/>
      <c r="D59" s="30"/>
      <c r="E59" s="2"/>
      <c r="F59" s="2"/>
      <c r="G59" s="2"/>
    </row>
    <row r="60" spans="3:7">
      <c r="C60" s="30"/>
      <c r="D60" s="30"/>
      <c r="E60" s="2"/>
      <c r="F60" s="2"/>
      <c r="G60" s="2"/>
    </row>
    <row r="61" spans="3:7">
      <c r="C61" s="30"/>
      <c r="D61" s="30"/>
      <c r="E61" s="2"/>
      <c r="F61" s="2"/>
      <c r="G61" s="2"/>
    </row>
    <row r="62" spans="3:7">
      <c r="C62" s="30"/>
      <c r="D62" s="30"/>
      <c r="E62" s="2"/>
      <c r="F62" s="2"/>
      <c r="G62" s="2"/>
    </row>
    <row r="63" spans="3:7">
      <c r="C63" s="30"/>
      <c r="D63" s="30"/>
      <c r="E63" s="2"/>
      <c r="F63" s="2"/>
      <c r="G63" s="2"/>
    </row>
    <row r="64" spans="3:7">
      <c r="C64" s="30"/>
      <c r="D64" s="30"/>
      <c r="E64" s="2"/>
      <c r="F64" s="2"/>
      <c r="G64" s="2"/>
    </row>
    <row r="65" spans="1:18">
      <c r="C65" s="2"/>
      <c r="D65" s="1" t="s">
        <v>89</v>
      </c>
      <c r="F65" s="2"/>
      <c r="G65" s="2"/>
    </row>
    <row r="66" spans="1:18">
      <c r="C66" s="2"/>
      <c r="F66" s="2"/>
      <c r="G66" s="2"/>
    </row>
    <row r="67" spans="1:18">
      <c r="C67" s="2"/>
      <c r="F67" s="2"/>
      <c r="G67" s="2"/>
    </row>
    <row r="68" spans="1:18">
      <c r="A68" s="19" t="s">
        <v>122</v>
      </c>
      <c r="C68" s="2"/>
      <c r="D68" s="2"/>
      <c r="E68" s="2"/>
      <c r="F68" s="2"/>
      <c r="G68" s="2"/>
    </row>
    <row r="69" spans="1:18">
      <c r="A69" s="25" t="s">
        <v>81</v>
      </c>
      <c r="C69" s="2"/>
      <c r="D69" s="2"/>
      <c r="E69" s="2"/>
      <c r="F69" s="2"/>
      <c r="G69" s="2"/>
    </row>
    <row r="70" spans="1:18">
      <c r="C70" s="2"/>
      <c r="D70" s="2"/>
      <c r="E70" s="2"/>
      <c r="F70" s="2"/>
      <c r="G70" s="2"/>
    </row>
    <row r="71" spans="1:18">
      <c r="C71" s="40"/>
      <c r="D71" s="40"/>
      <c r="E71" s="2"/>
      <c r="F71" s="2"/>
      <c r="G71" s="2"/>
    </row>
    <row r="72" spans="1:18">
      <c r="C72" s="38"/>
      <c r="D72" s="38"/>
      <c r="E72" s="2"/>
      <c r="F72" s="2"/>
      <c r="G72" s="2"/>
      <c r="Q72" s="26"/>
      <c r="R72" s="26"/>
    </row>
    <row r="73" spans="1:18">
      <c r="C73" s="38"/>
      <c r="D73" s="38"/>
      <c r="E73" s="2"/>
      <c r="F73" s="2"/>
      <c r="G73" s="2"/>
      <c r="Q73" s="26"/>
      <c r="R73" s="26"/>
    </row>
    <row r="74" spans="1:18">
      <c r="C74" s="38"/>
      <c r="D74" s="38"/>
      <c r="E74" s="2"/>
      <c r="F74" s="2"/>
      <c r="G74" s="2"/>
      <c r="Q74" s="26"/>
      <c r="R74" s="26"/>
    </row>
    <row r="75" spans="1:18">
      <c r="C75" s="38"/>
      <c r="D75" s="38"/>
      <c r="E75" s="2"/>
      <c r="F75" s="2"/>
      <c r="G75" s="2"/>
      <c r="Q75" s="26"/>
      <c r="R75" s="26"/>
    </row>
    <row r="76" spans="1:18">
      <c r="C76" s="38"/>
      <c r="D76" s="38"/>
      <c r="E76" s="2"/>
      <c r="F76" s="2"/>
      <c r="G76" s="2"/>
      <c r="Q76" s="26"/>
      <c r="R76" s="26"/>
    </row>
    <row r="77" spans="1:18">
      <c r="C77" s="38"/>
      <c r="D77" s="38"/>
      <c r="E77" s="2"/>
      <c r="F77" s="2"/>
      <c r="G77" s="2"/>
      <c r="Q77" s="26"/>
      <c r="R77" s="26"/>
    </row>
    <row r="78" spans="1:18">
      <c r="C78" s="38"/>
      <c r="D78" s="38"/>
      <c r="E78" s="2"/>
      <c r="F78" s="2"/>
      <c r="G78" s="2"/>
      <c r="Q78" s="26"/>
      <c r="R78" s="26"/>
    </row>
    <row r="79" spans="1:18">
      <c r="C79" s="38"/>
      <c r="D79" s="38"/>
      <c r="E79" s="2"/>
      <c r="F79" s="2"/>
      <c r="G79" s="2"/>
      <c r="Q79" s="26"/>
      <c r="R79" s="26"/>
    </row>
    <row r="80" spans="1:18">
      <c r="C80" s="38"/>
      <c r="D80" s="38"/>
      <c r="E80" s="2"/>
      <c r="F80" s="2"/>
      <c r="G80" s="2"/>
      <c r="Q80" s="26"/>
      <c r="R80" s="26"/>
    </row>
    <row r="81" spans="3:19">
      <c r="C81" s="38"/>
      <c r="D81" s="38"/>
      <c r="E81" s="2"/>
      <c r="F81" s="2"/>
      <c r="G81" s="2"/>
      <c r="Q81" s="26"/>
      <c r="R81" s="26"/>
    </row>
    <row r="82" spans="3:19">
      <c r="C82" s="26"/>
      <c r="D82" s="26"/>
      <c r="Q82" s="26"/>
      <c r="R82" s="26"/>
    </row>
    <row r="83" spans="3:19">
      <c r="C83" s="26"/>
      <c r="D83" s="26"/>
      <c r="Q83" s="26"/>
      <c r="R83" s="26"/>
    </row>
    <row r="84" spans="3:19">
      <c r="C84" s="26"/>
      <c r="D84" s="26"/>
      <c r="Q84" s="26"/>
      <c r="R84" s="26"/>
    </row>
    <row r="85" spans="3:19">
      <c r="C85" s="26"/>
      <c r="D85" s="26"/>
      <c r="Q85" s="26"/>
      <c r="R85" s="26"/>
    </row>
    <row r="86" spans="3:19">
      <c r="C86" s="26"/>
      <c r="D86" s="26"/>
      <c r="Q86" s="26"/>
      <c r="R86" s="26"/>
    </row>
    <row r="87" spans="3:19">
      <c r="C87" s="26"/>
      <c r="D87" s="26"/>
      <c r="Q87" s="26"/>
      <c r="R87" s="26"/>
    </row>
    <row r="88" spans="3:19">
      <c r="C88" s="26"/>
      <c r="D88" s="26"/>
      <c r="Q88" s="26"/>
      <c r="R88" s="26"/>
    </row>
    <row r="89" spans="3:19">
      <c r="C89" s="26"/>
      <c r="D89" s="26"/>
      <c r="Q89" s="26"/>
      <c r="R89" s="26"/>
    </row>
    <row r="90" spans="3:19">
      <c r="C90" s="26"/>
      <c r="D90" s="26"/>
      <c r="Q90" s="26"/>
      <c r="R90" s="26"/>
      <c r="S90" s="26"/>
    </row>
    <row r="98" spans="1:4">
      <c r="D98" s="1" t="s">
        <v>89</v>
      </c>
    </row>
    <row r="101" spans="1:4">
      <c r="A101" s="19" t="s">
        <v>123</v>
      </c>
    </row>
    <row r="102" spans="1:4">
      <c r="A102" s="25" t="s">
        <v>81</v>
      </c>
    </row>
    <row r="131" spans="4:4">
      <c r="D131" s="1" t="s">
        <v>89</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zoomScaleNormal="100" workbookViewId="0">
      <selection activeCell="G34" sqref="G34"/>
    </sheetView>
  </sheetViews>
  <sheetFormatPr baseColWidth="10" defaultRowHeight="12.75"/>
  <cols>
    <col min="1" max="2" width="11.42578125" style="1"/>
    <col min="3" max="4" width="15.42578125" style="1" bestFit="1" customWidth="1"/>
    <col min="5" max="16384" width="11.42578125" style="1"/>
  </cols>
  <sheetData>
    <row r="1" spans="1:23">
      <c r="A1" s="83" t="s">
        <v>114</v>
      </c>
    </row>
    <row r="2" spans="1:23">
      <c r="A2" s="93" t="s">
        <v>109</v>
      </c>
    </row>
    <row r="4" spans="1:23" ht="38.25">
      <c r="B4" s="22"/>
      <c r="C4" s="24" t="s">
        <v>41</v>
      </c>
      <c r="D4" s="24" t="s">
        <v>42</v>
      </c>
      <c r="E4" s="24" t="s">
        <v>40</v>
      </c>
      <c r="F4" s="24" t="s">
        <v>39</v>
      </c>
      <c r="G4" s="24" t="s">
        <v>43</v>
      </c>
      <c r="H4" s="24" t="s">
        <v>44</v>
      </c>
      <c r="I4" s="18"/>
      <c r="J4" s="18"/>
      <c r="K4" s="18"/>
      <c r="L4" s="18"/>
      <c r="M4" s="18"/>
      <c r="N4" s="18"/>
      <c r="O4" s="18"/>
      <c r="P4" s="18"/>
      <c r="Q4" s="18"/>
      <c r="R4" s="18"/>
      <c r="S4" s="18"/>
      <c r="T4" s="18"/>
      <c r="U4" s="18"/>
      <c r="V4" s="18"/>
      <c r="W4" s="18"/>
    </row>
    <row r="5" spans="1:23" ht="15">
      <c r="B5" s="113" t="s">
        <v>29</v>
      </c>
      <c r="C5" s="23">
        <v>7</v>
      </c>
      <c r="D5" s="23">
        <v>0</v>
      </c>
      <c r="E5" s="23">
        <v>4</v>
      </c>
      <c r="F5" s="23">
        <v>4</v>
      </c>
      <c r="G5" s="23">
        <v>0</v>
      </c>
      <c r="H5" s="23">
        <v>0</v>
      </c>
      <c r="I5" s="18"/>
      <c r="J5" s="18"/>
      <c r="K5" s="18"/>
      <c r="L5" s="18"/>
      <c r="M5" s="18"/>
      <c r="N5" s="18"/>
      <c r="O5" s="18"/>
      <c r="P5" s="18"/>
      <c r="Q5" s="18"/>
      <c r="R5" s="18"/>
      <c r="S5" s="18"/>
      <c r="T5" s="18"/>
      <c r="U5" s="18"/>
      <c r="V5" s="18"/>
      <c r="W5" s="18"/>
    </row>
    <row r="6" spans="1:23" ht="15">
      <c r="B6" s="113" t="s">
        <v>3</v>
      </c>
      <c r="C6" s="23">
        <v>7</v>
      </c>
      <c r="D6" s="23">
        <v>0</v>
      </c>
      <c r="E6" s="23">
        <v>6</v>
      </c>
      <c r="F6" s="23">
        <v>3</v>
      </c>
      <c r="G6" s="23">
        <v>0</v>
      </c>
      <c r="H6" s="23">
        <v>0</v>
      </c>
      <c r="I6" s="18"/>
      <c r="J6" s="18"/>
      <c r="K6" s="18"/>
      <c r="L6" s="18"/>
      <c r="M6" s="18"/>
      <c r="N6" s="18"/>
      <c r="O6" s="18"/>
      <c r="P6" s="18"/>
      <c r="Q6" s="18"/>
      <c r="R6" s="18"/>
      <c r="S6" s="18"/>
      <c r="T6" s="18"/>
      <c r="U6" s="18"/>
      <c r="V6" s="18"/>
      <c r="W6" s="18"/>
    </row>
    <row r="7" spans="1:23" ht="15">
      <c r="B7" s="113" t="s">
        <v>17</v>
      </c>
      <c r="C7" s="23">
        <v>6</v>
      </c>
      <c r="D7" s="23">
        <v>0</v>
      </c>
      <c r="E7" s="23">
        <v>6</v>
      </c>
      <c r="F7" s="23">
        <v>3</v>
      </c>
      <c r="G7" s="23">
        <v>0</v>
      </c>
      <c r="H7" s="23">
        <v>0</v>
      </c>
      <c r="I7" s="18"/>
      <c r="J7" s="18"/>
      <c r="K7" s="18"/>
      <c r="L7" s="18"/>
      <c r="M7" s="18"/>
      <c r="N7" s="18"/>
      <c r="O7" s="18"/>
      <c r="P7" s="18"/>
      <c r="Q7" s="18"/>
      <c r="R7" s="18"/>
      <c r="S7" s="18"/>
      <c r="T7" s="18"/>
      <c r="U7" s="18"/>
      <c r="V7" s="18"/>
      <c r="W7" s="18"/>
    </row>
    <row r="8" spans="1:23" ht="15">
      <c r="B8" s="113" t="s">
        <v>5</v>
      </c>
      <c r="C8" s="23">
        <v>6</v>
      </c>
      <c r="D8" s="23">
        <v>0</v>
      </c>
      <c r="E8" s="23">
        <v>6</v>
      </c>
      <c r="F8" s="23">
        <v>3</v>
      </c>
      <c r="G8" s="23">
        <v>1</v>
      </c>
      <c r="H8" s="23">
        <v>0</v>
      </c>
      <c r="I8" s="18"/>
      <c r="J8" s="18"/>
      <c r="K8" s="18"/>
      <c r="L8" s="18"/>
      <c r="M8" s="18"/>
      <c r="N8" s="18"/>
      <c r="O8" s="18"/>
      <c r="P8" s="18"/>
      <c r="Q8" s="18"/>
      <c r="R8" s="18"/>
      <c r="S8" s="18"/>
      <c r="T8" s="18"/>
      <c r="U8" s="18"/>
      <c r="V8" s="18"/>
      <c r="W8" s="18"/>
    </row>
    <row r="9" spans="1:23" ht="15">
      <c r="B9" s="113" t="s">
        <v>6</v>
      </c>
      <c r="C9" s="23">
        <v>6</v>
      </c>
      <c r="D9" s="23">
        <v>0</v>
      </c>
      <c r="E9" s="23">
        <v>6</v>
      </c>
      <c r="F9" s="23">
        <v>3</v>
      </c>
      <c r="G9" s="23">
        <v>1</v>
      </c>
      <c r="H9" s="23">
        <v>0</v>
      </c>
      <c r="I9" s="18"/>
      <c r="J9" s="18"/>
      <c r="K9" s="18"/>
      <c r="L9" s="18"/>
      <c r="M9" s="18"/>
      <c r="N9" s="18"/>
      <c r="O9" s="18"/>
      <c r="P9" s="18"/>
      <c r="Q9" s="18"/>
      <c r="R9" s="18"/>
      <c r="S9" s="18"/>
      <c r="T9" s="18"/>
      <c r="U9" s="18"/>
      <c r="V9" s="18"/>
      <c r="W9" s="18"/>
    </row>
    <row r="10" spans="1:23" ht="15">
      <c r="B10" s="113" t="s">
        <v>25</v>
      </c>
      <c r="C10" s="23">
        <v>6</v>
      </c>
      <c r="D10" s="23">
        <v>0</v>
      </c>
      <c r="E10" s="23">
        <v>5</v>
      </c>
      <c r="F10" s="23">
        <v>3</v>
      </c>
      <c r="G10" s="23">
        <v>2</v>
      </c>
      <c r="H10" s="23">
        <v>0</v>
      </c>
      <c r="I10" s="18"/>
      <c r="J10" s="18"/>
      <c r="K10" s="18"/>
      <c r="L10" s="18"/>
      <c r="M10" s="18"/>
      <c r="N10" s="18"/>
      <c r="O10" s="18"/>
      <c r="P10" s="18"/>
      <c r="Q10" s="18"/>
      <c r="R10" s="18"/>
      <c r="S10" s="18"/>
      <c r="T10" s="18"/>
      <c r="U10" s="18"/>
      <c r="V10" s="18"/>
      <c r="W10" s="18"/>
    </row>
    <row r="11" spans="1:23" ht="15">
      <c r="B11" s="113" t="s">
        <v>19</v>
      </c>
      <c r="C11" s="23">
        <v>6</v>
      </c>
      <c r="D11" s="23">
        <v>1</v>
      </c>
      <c r="E11" s="23">
        <v>6</v>
      </c>
      <c r="F11" s="23">
        <v>3</v>
      </c>
      <c r="G11" s="23">
        <v>0</v>
      </c>
      <c r="H11" s="23">
        <v>0</v>
      </c>
      <c r="I11" s="18"/>
      <c r="J11" s="18"/>
      <c r="K11" s="18"/>
      <c r="L11" s="18"/>
      <c r="M11" s="18"/>
      <c r="N11" s="18"/>
      <c r="O11" s="18"/>
      <c r="P11" s="18"/>
      <c r="Q11" s="18"/>
      <c r="R11" s="18"/>
      <c r="S11" s="18"/>
      <c r="T11" s="18"/>
      <c r="U11" s="18"/>
      <c r="V11" s="18"/>
      <c r="W11" s="18"/>
    </row>
    <row r="12" spans="1:23" ht="15">
      <c r="B12" s="113" t="s">
        <v>13</v>
      </c>
      <c r="C12" s="23">
        <v>6</v>
      </c>
      <c r="D12" s="23">
        <v>1</v>
      </c>
      <c r="E12" s="23">
        <v>4</v>
      </c>
      <c r="F12" s="23">
        <v>5</v>
      </c>
      <c r="G12" s="23">
        <v>0</v>
      </c>
      <c r="H12" s="23">
        <v>0</v>
      </c>
      <c r="I12" s="18"/>
      <c r="J12" s="18"/>
      <c r="K12" s="18"/>
      <c r="L12" s="18"/>
      <c r="M12" s="18"/>
      <c r="N12" s="18"/>
      <c r="O12" s="18"/>
      <c r="P12" s="18"/>
      <c r="Q12" s="18"/>
      <c r="R12" s="18"/>
      <c r="S12" s="18"/>
      <c r="T12" s="18"/>
      <c r="U12" s="18"/>
      <c r="V12" s="18"/>
      <c r="W12" s="18"/>
    </row>
    <row r="13" spans="1:23" ht="15">
      <c r="B13" s="113" t="s">
        <v>7</v>
      </c>
      <c r="C13" s="23">
        <v>6</v>
      </c>
      <c r="D13" s="23">
        <v>0</v>
      </c>
      <c r="E13" s="23">
        <v>7</v>
      </c>
      <c r="F13" s="23">
        <v>3</v>
      </c>
      <c r="G13" s="23">
        <v>0</v>
      </c>
      <c r="H13" s="23">
        <v>0</v>
      </c>
      <c r="I13" s="18"/>
      <c r="J13" s="18"/>
      <c r="K13" s="18"/>
      <c r="L13" s="18"/>
      <c r="M13" s="18"/>
      <c r="N13" s="18"/>
      <c r="O13" s="18"/>
      <c r="P13" s="18"/>
      <c r="Q13" s="18"/>
      <c r="R13" s="18"/>
      <c r="S13" s="18"/>
      <c r="T13" s="18"/>
      <c r="U13" s="18"/>
      <c r="V13" s="18"/>
      <c r="W13" s="18"/>
    </row>
    <row r="14" spans="1:23" ht="15">
      <c r="B14" s="113" t="s">
        <v>22</v>
      </c>
      <c r="C14" s="23">
        <v>6</v>
      </c>
      <c r="D14" s="23">
        <v>0</v>
      </c>
      <c r="E14" s="23">
        <v>6</v>
      </c>
      <c r="F14" s="23">
        <v>3</v>
      </c>
      <c r="G14" s="23">
        <v>3</v>
      </c>
      <c r="H14" s="23">
        <v>0</v>
      </c>
      <c r="I14" s="18"/>
      <c r="J14" s="18"/>
      <c r="K14" s="18"/>
      <c r="L14" s="18"/>
      <c r="M14" s="18"/>
      <c r="N14" s="18"/>
      <c r="O14" s="18"/>
      <c r="P14" s="18"/>
      <c r="Q14" s="18"/>
      <c r="R14" s="18"/>
      <c r="S14" s="18"/>
      <c r="T14" s="18"/>
      <c r="U14" s="18"/>
      <c r="V14" s="18"/>
      <c r="W14" s="18"/>
    </row>
    <row r="15" spans="1:23" ht="15">
      <c r="B15" s="113" t="s">
        <v>26</v>
      </c>
      <c r="C15" s="23">
        <v>6</v>
      </c>
      <c r="D15" s="23">
        <v>1</v>
      </c>
      <c r="E15" s="23">
        <v>4</v>
      </c>
      <c r="F15" s="23">
        <v>4</v>
      </c>
      <c r="G15" s="23">
        <v>0</v>
      </c>
      <c r="H15" s="23">
        <v>3</v>
      </c>
      <c r="I15" s="18"/>
      <c r="J15" s="18"/>
      <c r="K15" s="18"/>
      <c r="L15" s="18"/>
      <c r="M15" s="18"/>
      <c r="N15" s="18"/>
      <c r="O15" s="18"/>
      <c r="P15" s="18"/>
      <c r="Q15" s="18"/>
      <c r="R15" s="18"/>
      <c r="S15" s="18"/>
      <c r="T15" s="18"/>
      <c r="U15" s="18"/>
      <c r="V15" s="18"/>
      <c r="W15" s="18"/>
    </row>
    <row r="16" spans="1:23" ht="15">
      <c r="B16" s="113" t="s">
        <v>15</v>
      </c>
      <c r="C16" s="23">
        <v>6</v>
      </c>
      <c r="D16" s="23">
        <v>1</v>
      </c>
      <c r="E16" s="23">
        <v>6</v>
      </c>
      <c r="F16" s="23">
        <v>3</v>
      </c>
      <c r="G16" s="23">
        <v>2</v>
      </c>
      <c r="H16" s="23">
        <v>0</v>
      </c>
      <c r="I16" s="18"/>
      <c r="J16" s="18"/>
      <c r="K16" s="18"/>
      <c r="L16" s="18"/>
      <c r="M16" s="18"/>
      <c r="N16" s="18"/>
      <c r="O16" s="18"/>
      <c r="P16" s="18"/>
      <c r="Q16" s="18"/>
      <c r="R16" s="18"/>
      <c r="S16" s="18"/>
      <c r="T16" s="18"/>
      <c r="U16" s="18"/>
      <c r="V16" s="18"/>
      <c r="W16" s="18"/>
    </row>
    <row r="17" spans="2:23" ht="15">
      <c r="B17" s="113" t="s">
        <v>2</v>
      </c>
      <c r="C17" s="23">
        <v>6</v>
      </c>
      <c r="D17" s="23">
        <v>0</v>
      </c>
      <c r="E17" s="23">
        <v>4</v>
      </c>
      <c r="F17" s="23">
        <v>5</v>
      </c>
      <c r="G17" s="23">
        <v>4</v>
      </c>
      <c r="H17" s="23">
        <v>0</v>
      </c>
      <c r="I17" s="18"/>
      <c r="J17" s="18"/>
      <c r="K17" s="18"/>
      <c r="L17" s="18"/>
      <c r="M17" s="18"/>
      <c r="N17" s="18"/>
      <c r="O17" s="18"/>
      <c r="P17" s="18"/>
      <c r="Q17" s="18"/>
      <c r="R17" s="18"/>
      <c r="S17" s="18"/>
      <c r="T17" s="18"/>
      <c r="U17" s="18"/>
      <c r="V17" s="18"/>
      <c r="W17" s="18"/>
    </row>
    <row r="18" spans="2:23" ht="15">
      <c r="B18" s="113" t="s">
        <v>27</v>
      </c>
      <c r="C18" s="23">
        <v>5</v>
      </c>
      <c r="D18" s="23">
        <v>1</v>
      </c>
      <c r="E18" s="23">
        <v>5</v>
      </c>
      <c r="F18" s="23">
        <v>4</v>
      </c>
      <c r="G18" s="23">
        <v>0</v>
      </c>
      <c r="H18" s="23">
        <v>0</v>
      </c>
      <c r="I18" s="18"/>
      <c r="J18" s="18"/>
      <c r="K18" s="18"/>
      <c r="L18" s="18"/>
      <c r="M18" s="18"/>
      <c r="N18" s="18"/>
      <c r="O18" s="18"/>
      <c r="P18" s="18"/>
      <c r="Q18" s="18"/>
      <c r="R18" s="18"/>
      <c r="S18" s="18"/>
      <c r="T18" s="18"/>
      <c r="U18" s="18"/>
      <c r="V18" s="18"/>
      <c r="W18" s="18"/>
    </row>
    <row r="19" spans="2:23" ht="15">
      <c r="B19" s="113" t="s">
        <v>20</v>
      </c>
      <c r="C19" s="23">
        <v>5</v>
      </c>
      <c r="D19" s="23">
        <v>1</v>
      </c>
      <c r="E19" s="23">
        <v>6</v>
      </c>
      <c r="F19" s="23">
        <v>4</v>
      </c>
      <c r="G19" s="23">
        <v>0</v>
      </c>
      <c r="H19" s="23">
        <v>0</v>
      </c>
      <c r="I19" s="18"/>
      <c r="J19" s="18"/>
      <c r="K19" s="18"/>
      <c r="L19" s="18"/>
      <c r="M19" s="18"/>
      <c r="N19" s="18"/>
      <c r="O19" s="18"/>
      <c r="P19" s="18"/>
      <c r="Q19" s="18"/>
      <c r="R19" s="18"/>
      <c r="S19" s="18"/>
      <c r="T19" s="18"/>
      <c r="U19" s="18"/>
      <c r="V19" s="18"/>
      <c r="W19" s="18"/>
    </row>
    <row r="20" spans="2:23" ht="15">
      <c r="B20" s="113" t="s">
        <v>4</v>
      </c>
      <c r="C20" s="23">
        <v>5</v>
      </c>
      <c r="D20" s="23">
        <v>0</v>
      </c>
      <c r="E20" s="23">
        <v>6</v>
      </c>
      <c r="F20" s="23">
        <v>3</v>
      </c>
      <c r="G20" s="23">
        <v>2</v>
      </c>
      <c r="H20" s="23">
        <v>0</v>
      </c>
      <c r="I20" s="18"/>
      <c r="J20" s="18"/>
      <c r="K20" s="18"/>
      <c r="L20" s="18"/>
      <c r="M20" s="18"/>
      <c r="N20" s="18"/>
      <c r="O20" s="18"/>
      <c r="P20" s="18"/>
      <c r="Q20" s="18"/>
      <c r="R20" s="18"/>
      <c r="S20" s="18"/>
      <c r="T20" s="18"/>
      <c r="U20" s="18"/>
      <c r="V20" s="18"/>
      <c r="W20" s="18"/>
    </row>
    <row r="21" spans="2:23" ht="15">
      <c r="B21" s="113" t="s">
        <v>28</v>
      </c>
      <c r="C21" s="23">
        <v>5</v>
      </c>
      <c r="D21" s="23">
        <v>1</v>
      </c>
      <c r="E21" s="23">
        <v>4</v>
      </c>
      <c r="F21" s="23">
        <v>5</v>
      </c>
      <c r="G21" s="23">
        <v>1</v>
      </c>
      <c r="H21" s="23">
        <v>0</v>
      </c>
      <c r="I21" s="18"/>
      <c r="J21" s="18"/>
      <c r="K21" s="18"/>
      <c r="L21" s="18"/>
      <c r="M21" s="18"/>
      <c r="N21" s="18"/>
      <c r="O21" s="18"/>
      <c r="P21" s="18"/>
      <c r="Q21" s="18"/>
      <c r="R21" s="18"/>
      <c r="S21" s="18"/>
      <c r="T21" s="18"/>
      <c r="U21" s="18"/>
      <c r="V21" s="18"/>
      <c r="W21" s="18"/>
    </row>
    <row r="22" spans="2:23" ht="15">
      <c r="B22" s="113" t="s">
        <v>14</v>
      </c>
      <c r="C22" s="23">
        <v>5</v>
      </c>
      <c r="D22" s="23">
        <v>2</v>
      </c>
      <c r="E22" s="23">
        <v>6</v>
      </c>
      <c r="F22" s="23">
        <v>3</v>
      </c>
      <c r="G22" s="23">
        <v>0</v>
      </c>
      <c r="H22" s="23">
        <v>0</v>
      </c>
      <c r="I22" s="18"/>
      <c r="J22" s="18"/>
      <c r="K22" s="18"/>
      <c r="L22" s="18"/>
      <c r="M22" s="18"/>
      <c r="N22" s="18"/>
      <c r="O22" s="18"/>
      <c r="P22" s="18"/>
      <c r="Q22" s="18"/>
      <c r="R22" s="18"/>
      <c r="S22" s="18"/>
      <c r="T22" s="18"/>
      <c r="U22" s="18"/>
      <c r="V22" s="18"/>
      <c r="W22" s="18"/>
    </row>
    <row r="23" spans="2:23" ht="15">
      <c r="B23" s="113" t="s">
        <v>32</v>
      </c>
      <c r="C23" s="23">
        <v>5</v>
      </c>
      <c r="D23" s="23">
        <v>2</v>
      </c>
      <c r="E23" s="23">
        <v>4</v>
      </c>
      <c r="F23" s="23">
        <v>3</v>
      </c>
      <c r="G23" s="23">
        <v>2</v>
      </c>
      <c r="H23" s="23">
        <v>0</v>
      </c>
      <c r="I23" s="18"/>
      <c r="J23" s="18"/>
      <c r="K23" s="18"/>
      <c r="L23" s="18"/>
      <c r="M23" s="18"/>
      <c r="N23" s="18"/>
      <c r="O23" s="18"/>
      <c r="P23" s="18"/>
      <c r="Q23" s="18"/>
      <c r="R23" s="18"/>
      <c r="S23" s="18"/>
      <c r="T23" s="18"/>
      <c r="U23" s="18"/>
      <c r="V23" s="18"/>
      <c r="W23" s="18"/>
    </row>
    <row r="24" spans="2:23" ht="15">
      <c r="B24" s="113" t="s">
        <v>16</v>
      </c>
      <c r="C24" s="23">
        <v>5</v>
      </c>
      <c r="D24" s="23">
        <v>1</v>
      </c>
      <c r="E24" s="23">
        <v>5</v>
      </c>
      <c r="F24" s="23">
        <v>4</v>
      </c>
      <c r="G24" s="23">
        <v>3</v>
      </c>
      <c r="H24" s="23">
        <v>0</v>
      </c>
      <c r="I24" s="18"/>
      <c r="J24" s="18"/>
      <c r="K24" s="18"/>
      <c r="L24" s="18"/>
      <c r="M24" s="18"/>
      <c r="N24" s="18"/>
      <c r="O24" s="18"/>
      <c r="P24" s="18"/>
      <c r="Q24" s="18"/>
      <c r="R24" s="18"/>
      <c r="S24" s="18"/>
      <c r="T24" s="18"/>
      <c r="U24" s="18"/>
      <c r="V24" s="18"/>
      <c r="W24" s="18"/>
    </row>
    <row r="25" spans="2:23" ht="15">
      <c r="B25" s="113" t="s">
        <v>38</v>
      </c>
      <c r="C25" s="23">
        <v>5</v>
      </c>
      <c r="D25" s="23">
        <v>1</v>
      </c>
      <c r="E25" s="23">
        <v>6</v>
      </c>
      <c r="F25" s="23">
        <v>2</v>
      </c>
      <c r="G25" s="23">
        <v>4</v>
      </c>
      <c r="H25" s="23">
        <v>0</v>
      </c>
      <c r="I25" s="18"/>
      <c r="J25" s="18"/>
      <c r="K25" s="18"/>
      <c r="L25" s="18"/>
      <c r="M25" s="18"/>
      <c r="N25" s="18"/>
      <c r="O25" s="18"/>
      <c r="P25" s="18"/>
      <c r="Q25" s="18"/>
      <c r="R25" s="18"/>
      <c r="S25" s="18"/>
      <c r="T25" s="18"/>
      <c r="U25" s="18"/>
      <c r="V25" s="18"/>
      <c r="W25" s="18"/>
    </row>
    <row r="26" spans="2:23" ht="15">
      <c r="B26" s="113" t="s">
        <v>21</v>
      </c>
      <c r="C26" s="23">
        <v>5</v>
      </c>
      <c r="D26" s="23">
        <v>1</v>
      </c>
      <c r="E26" s="23">
        <v>6</v>
      </c>
      <c r="F26" s="23">
        <v>3</v>
      </c>
      <c r="G26" s="23">
        <v>1</v>
      </c>
      <c r="H26" s="23">
        <v>2</v>
      </c>
      <c r="I26" s="18"/>
      <c r="J26" s="18"/>
      <c r="K26" s="18"/>
      <c r="L26" s="18"/>
      <c r="M26" s="18"/>
      <c r="N26" s="18"/>
      <c r="O26" s="18"/>
      <c r="P26" s="18"/>
      <c r="Q26" s="18"/>
      <c r="R26" s="18"/>
      <c r="S26" s="18"/>
      <c r="T26" s="18"/>
      <c r="U26" s="18"/>
      <c r="V26" s="18"/>
      <c r="W26" s="18"/>
    </row>
    <row r="27" spans="2:23" ht="15">
      <c r="B27" s="113" t="s">
        <v>1</v>
      </c>
      <c r="C27" s="23">
        <v>5</v>
      </c>
      <c r="D27" s="23">
        <v>1</v>
      </c>
      <c r="E27" s="23">
        <v>4</v>
      </c>
      <c r="F27" s="23">
        <v>4</v>
      </c>
      <c r="G27" s="23">
        <v>1</v>
      </c>
      <c r="H27" s="23">
        <v>3</v>
      </c>
      <c r="I27" s="18"/>
      <c r="J27" s="18"/>
      <c r="K27" s="18"/>
      <c r="L27" s="18"/>
      <c r="M27" s="18"/>
      <c r="N27" s="18"/>
      <c r="O27" s="18"/>
      <c r="P27" s="18"/>
      <c r="Q27" s="18"/>
      <c r="R27" s="18"/>
      <c r="S27" s="18"/>
      <c r="T27" s="18"/>
      <c r="U27" s="18"/>
      <c r="V27" s="18"/>
      <c r="W27" s="18"/>
    </row>
    <row r="28" spans="2:23" ht="15">
      <c r="B28" s="113" t="s">
        <v>18</v>
      </c>
      <c r="C28" s="23">
        <v>4</v>
      </c>
      <c r="D28" s="23">
        <v>2</v>
      </c>
      <c r="E28" s="23">
        <v>6</v>
      </c>
      <c r="F28" s="23">
        <v>3</v>
      </c>
      <c r="G28" s="23">
        <v>0</v>
      </c>
      <c r="H28" s="23">
        <v>0</v>
      </c>
      <c r="I28" s="18"/>
      <c r="J28" s="18"/>
      <c r="K28" s="18"/>
      <c r="L28" s="18"/>
      <c r="M28" s="18"/>
      <c r="N28" s="18"/>
      <c r="O28" s="18"/>
      <c r="P28" s="18"/>
      <c r="Q28" s="18"/>
      <c r="R28" s="18"/>
      <c r="S28" s="18"/>
      <c r="T28" s="18"/>
      <c r="U28" s="18"/>
      <c r="V28" s="18"/>
      <c r="W28" s="18"/>
    </row>
    <row r="29" spans="2:23" ht="15">
      <c r="B29" s="113" t="s">
        <v>9</v>
      </c>
      <c r="C29" s="23">
        <v>4</v>
      </c>
      <c r="D29" s="23">
        <v>2</v>
      </c>
      <c r="E29" s="23">
        <v>6</v>
      </c>
      <c r="F29" s="23">
        <v>3</v>
      </c>
      <c r="G29" s="23">
        <v>1</v>
      </c>
      <c r="H29" s="23">
        <v>0</v>
      </c>
      <c r="I29" s="18"/>
      <c r="J29" s="18"/>
      <c r="K29" s="18"/>
      <c r="L29" s="18"/>
      <c r="M29" s="18"/>
      <c r="N29" s="18"/>
      <c r="O29" s="18"/>
      <c r="P29" s="18"/>
      <c r="Q29" s="18"/>
      <c r="R29" s="18"/>
      <c r="S29" s="18"/>
      <c r="T29" s="18"/>
      <c r="U29" s="18"/>
      <c r="V29" s="18"/>
      <c r="W29" s="18"/>
    </row>
    <row r="30" spans="2:23" ht="15">
      <c r="B30" s="113" t="s">
        <v>0</v>
      </c>
      <c r="C30" s="23">
        <v>3</v>
      </c>
      <c r="D30" s="23">
        <v>3</v>
      </c>
      <c r="E30" s="23">
        <v>4</v>
      </c>
      <c r="F30" s="23">
        <v>4</v>
      </c>
      <c r="G30" s="23">
        <v>2</v>
      </c>
      <c r="H30" s="23">
        <v>0</v>
      </c>
      <c r="I30" s="18"/>
      <c r="J30" s="18"/>
      <c r="K30" s="18"/>
      <c r="L30" s="18"/>
      <c r="M30" s="18"/>
      <c r="N30" s="18"/>
      <c r="O30" s="18"/>
      <c r="P30" s="18"/>
      <c r="Q30" s="18"/>
      <c r="R30" s="18"/>
      <c r="S30" s="18"/>
      <c r="T30" s="18"/>
      <c r="U30" s="18"/>
      <c r="V30" s="18"/>
      <c r="W30" s="18"/>
    </row>
    <row r="31" spans="2:23" ht="15">
      <c r="B31" s="51" t="s">
        <v>8</v>
      </c>
      <c r="C31" s="52">
        <v>3</v>
      </c>
      <c r="D31" s="52">
        <v>3</v>
      </c>
      <c r="E31" s="52">
        <v>5</v>
      </c>
      <c r="F31" s="52">
        <v>4</v>
      </c>
      <c r="G31" s="52">
        <v>1</v>
      </c>
      <c r="H31" s="52">
        <v>2</v>
      </c>
      <c r="I31" s="18"/>
      <c r="J31" s="18"/>
      <c r="K31" s="18"/>
      <c r="L31" s="18"/>
      <c r="M31" s="18"/>
      <c r="N31" s="18"/>
      <c r="O31" s="18"/>
      <c r="P31" s="18"/>
      <c r="Q31" s="18"/>
      <c r="R31" s="18"/>
      <c r="S31" s="18"/>
      <c r="T31" s="18"/>
      <c r="U31" s="18"/>
      <c r="V31" s="18"/>
      <c r="W31" s="18"/>
    </row>
    <row r="32" spans="2:23" ht="15">
      <c r="I32" s="18"/>
      <c r="J32" s="18"/>
      <c r="K32" s="18"/>
      <c r="L32" s="18"/>
      <c r="M32" s="18"/>
      <c r="N32" s="18"/>
      <c r="O32" s="18"/>
      <c r="P32" s="18"/>
      <c r="Q32" s="18"/>
      <c r="R32" s="18"/>
      <c r="S32" s="18"/>
      <c r="T32" s="18"/>
      <c r="U32" s="18"/>
      <c r="V32" s="18"/>
      <c r="W32" s="18"/>
    </row>
    <row r="33" spans="1:10">
      <c r="J33" s="1" t="s">
        <v>136</v>
      </c>
    </row>
    <row r="34" spans="1:10">
      <c r="J34" s="82" t="s">
        <v>125</v>
      </c>
    </row>
    <row r="37" spans="1:10">
      <c r="A37" s="83" t="s">
        <v>95</v>
      </c>
    </row>
    <row r="38" spans="1:10">
      <c r="A38" s="1" t="s">
        <v>90</v>
      </c>
    </row>
    <row r="39" spans="1:10">
      <c r="A39" s="53"/>
    </row>
    <row r="40" spans="1:10">
      <c r="C40" s="21" t="s">
        <v>40</v>
      </c>
      <c r="D40" s="21" t="s">
        <v>39</v>
      </c>
    </row>
    <row r="41" spans="1:10">
      <c r="B41" s="66" t="s">
        <v>36</v>
      </c>
      <c r="C41" s="67">
        <v>23175646</v>
      </c>
      <c r="D41" s="67">
        <v>18869426</v>
      </c>
    </row>
    <row r="42" spans="1:10">
      <c r="B42" s="1" t="s">
        <v>4</v>
      </c>
      <c r="C42" s="20">
        <v>26941</v>
      </c>
      <c r="D42" s="20">
        <v>13606</v>
      </c>
    </row>
    <row r="43" spans="1:10">
      <c r="B43" s="1" t="s">
        <v>9</v>
      </c>
      <c r="C43" s="20">
        <v>40579</v>
      </c>
      <c r="D43" s="20">
        <v>23151</v>
      </c>
    </row>
    <row r="44" spans="1:10">
      <c r="B44" s="1" t="s">
        <v>20</v>
      </c>
      <c r="C44" s="20">
        <v>58543</v>
      </c>
      <c r="D44" s="20">
        <v>28690</v>
      </c>
    </row>
    <row r="45" spans="1:10">
      <c r="B45" s="1" t="s">
        <v>3</v>
      </c>
      <c r="C45" s="20">
        <v>88992</v>
      </c>
      <c r="D45" s="20">
        <v>44523</v>
      </c>
    </row>
    <row r="46" spans="1:10">
      <c r="B46" s="1" t="s">
        <v>13</v>
      </c>
      <c r="C46" s="20">
        <v>116682</v>
      </c>
      <c r="D46" s="20">
        <v>167514</v>
      </c>
    </row>
    <row r="47" spans="1:10">
      <c r="B47" s="1" t="s">
        <v>14</v>
      </c>
      <c r="C47" s="20">
        <v>119274</v>
      </c>
      <c r="D47" s="20">
        <v>60745</v>
      </c>
    </row>
    <row r="48" spans="1:10">
      <c r="B48" s="1" t="s">
        <v>17</v>
      </c>
      <c r="C48" s="20">
        <v>133342</v>
      </c>
      <c r="D48" s="20">
        <v>62589</v>
      </c>
    </row>
    <row r="49" spans="2:6">
      <c r="B49" s="1" t="s">
        <v>29</v>
      </c>
      <c r="C49" s="20">
        <v>151652</v>
      </c>
      <c r="D49" s="20">
        <v>177373</v>
      </c>
    </row>
    <row r="50" spans="2:6">
      <c r="B50" s="1" t="s">
        <v>28</v>
      </c>
      <c r="C50" s="20">
        <v>232330</v>
      </c>
      <c r="D50" s="20">
        <v>268827</v>
      </c>
    </row>
    <row r="51" spans="2:6">
      <c r="B51" s="1" t="s">
        <v>32</v>
      </c>
      <c r="C51" s="20">
        <v>237737</v>
      </c>
      <c r="D51" s="20">
        <v>198501</v>
      </c>
    </row>
    <row r="52" spans="2:6">
      <c r="B52" s="1" t="s">
        <v>1</v>
      </c>
      <c r="C52" s="20">
        <v>346611</v>
      </c>
      <c r="D52" s="20">
        <v>343087</v>
      </c>
    </row>
    <row r="53" spans="2:6">
      <c r="B53" s="1" t="s">
        <v>0</v>
      </c>
      <c r="C53" s="20">
        <v>367591</v>
      </c>
      <c r="D53" s="20">
        <v>390447</v>
      </c>
    </row>
    <row r="54" spans="2:6">
      <c r="B54" s="1" t="s">
        <v>15</v>
      </c>
      <c r="C54" s="20">
        <v>371364</v>
      </c>
      <c r="D54" s="20">
        <v>190299</v>
      </c>
    </row>
    <row r="55" spans="2:6">
      <c r="B55" s="1" t="s">
        <v>7</v>
      </c>
      <c r="C55" s="20">
        <v>443943</v>
      </c>
      <c r="D55" s="20">
        <v>242518</v>
      </c>
    </row>
    <row r="56" spans="2:6">
      <c r="B56" s="1" t="s">
        <v>6</v>
      </c>
      <c r="C56" s="20">
        <v>557157</v>
      </c>
      <c r="D56" s="20">
        <v>219428</v>
      </c>
    </row>
    <row r="57" spans="2:6">
      <c r="B57" s="1" t="s">
        <v>27</v>
      </c>
      <c r="C57" s="20">
        <v>563645</v>
      </c>
      <c r="D57" s="20">
        <v>457264</v>
      </c>
    </row>
    <row r="58" spans="2:6">
      <c r="B58" s="1" t="s">
        <v>22</v>
      </c>
      <c r="C58" s="20">
        <v>583173</v>
      </c>
      <c r="D58" s="20">
        <v>342869</v>
      </c>
    </row>
    <row r="59" spans="2:6">
      <c r="B59" s="1" t="s">
        <v>18</v>
      </c>
      <c r="C59" s="20">
        <v>610718</v>
      </c>
      <c r="D59" s="20">
        <v>340692</v>
      </c>
    </row>
    <row r="60" spans="2:6">
      <c r="B60" s="1" t="s">
        <v>38</v>
      </c>
      <c r="C60" s="20">
        <v>818422</v>
      </c>
      <c r="D60" s="20">
        <v>413179</v>
      </c>
      <c r="F60" s="82" t="s">
        <v>125</v>
      </c>
    </row>
    <row r="61" spans="2:6">
      <c r="B61" s="1" t="s">
        <v>16</v>
      </c>
      <c r="C61" s="20">
        <v>876906</v>
      </c>
      <c r="D61" s="20">
        <v>712526</v>
      </c>
    </row>
    <row r="62" spans="2:6">
      <c r="B62" s="1" t="s">
        <v>19</v>
      </c>
      <c r="C62" s="20">
        <v>880822</v>
      </c>
      <c r="D62" s="20">
        <v>405306</v>
      </c>
    </row>
    <row r="63" spans="2:6">
      <c r="B63" s="1" t="s">
        <v>21</v>
      </c>
      <c r="C63" s="20">
        <v>1154994</v>
      </c>
      <c r="D63" s="20">
        <v>754158</v>
      </c>
    </row>
    <row r="64" spans="2:6">
      <c r="B64" s="1" t="s">
        <v>26</v>
      </c>
      <c r="C64" s="20">
        <v>1499410</v>
      </c>
      <c r="D64" s="20">
        <v>1607351</v>
      </c>
    </row>
    <row r="65" spans="1:18">
      <c r="B65" s="1" t="s">
        <v>25</v>
      </c>
      <c r="C65" s="20">
        <v>2671011</v>
      </c>
      <c r="D65" s="20">
        <v>1750809</v>
      </c>
    </row>
    <row r="66" spans="1:18">
      <c r="B66" s="1" t="s">
        <v>5</v>
      </c>
      <c r="C66" s="20">
        <v>2926681</v>
      </c>
      <c r="D66" s="20">
        <v>1724043</v>
      </c>
    </row>
    <row r="67" spans="1:18">
      <c r="B67" s="1" t="s">
        <v>2</v>
      </c>
      <c r="C67" s="20">
        <v>3038181</v>
      </c>
      <c r="D67" s="20">
        <v>4467937</v>
      </c>
    </row>
    <row r="68" spans="1:18">
      <c r="B68" s="53" t="s">
        <v>8</v>
      </c>
      <c r="C68" s="54">
        <v>4258764</v>
      </c>
      <c r="D68" s="54">
        <v>3461995</v>
      </c>
    </row>
    <row r="69" spans="1:18">
      <c r="B69" s="53"/>
      <c r="C69" s="54"/>
      <c r="D69" s="54"/>
    </row>
    <row r="70" spans="1:18">
      <c r="D70" s="11"/>
    </row>
    <row r="71" spans="1:18">
      <c r="A71" s="83" t="s">
        <v>99</v>
      </c>
    </row>
    <row r="72" spans="1:18">
      <c r="A72" s="1" t="s">
        <v>91</v>
      </c>
    </row>
    <row r="73" spans="1:18">
      <c r="A73" s="53"/>
    </row>
    <row r="74" spans="1:18">
      <c r="C74" s="21" t="s">
        <v>40</v>
      </c>
      <c r="D74" s="21" t="s">
        <v>39</v>
      </c>
    </row>
    <row r="75" spans="1:18">
      <c r="B75" s="53" t="s">
        <v>8</v>
      </c>
      <c r="C75" s="55">
        <v>21.854590610055748</v>
      </c>
      <c r="D75" s="55">
        <v>25.621027415491085</v>
      </c>
      <c r="Q75" s="26"/>
      <c r="R75" s="26"/>
    </row>
    <row r="76" spans="1:18">
      <c r="B76" s="1" t="s">
        <v>0</v>
      </c>
      <c r="C76" s="26">
        <v>21.848014132553605</v>
      </c>
      <c r="D76" s="26">
        <v>20.928755836308707</v>
      </c>
      <c r="Q76" s="26"/>
      <c r="R76" s="26"/>
    </row>
    <row r="77" spans="1:18">
      <c r="B77" s="1" t="s">
        <v>2</v>
      </c>
      <c r="C77" s="26">
        <v>20.940715255514405</v>
      </c>
      <c r="D77" s="26">
        <v>23.823408800146211</v>
      </c>
      <c r="Q77" s="26"/>
      <c r="R77" s="26"/>
    </row>
    <row r="78" spans="1:18">
      <c r="B78" s="66" t="s">
        <v>98</v>
      </c>
      <c r="C78" s="68">
        <v>20.584239799493684</v>
      </c>
      <c r="D78" s="68">
        <v>22.785275881505605</v>
      </c>
      <c r="Q78" s="26"/>
      <c r="R78" s="26"/>
    </row>
    <row r="79" spans="1:18">
      <c r="B79" s="1" t="s">
        <v>19</v>
      </c>
      <c r="C79" s="26">
        <v>20.648179662435485</v>
      </c>
      <c r="D79" s="26">
        <v>22.384957972650859</v>
      </c>
      <c r="Q79" s="26"/>
      <c r="R79" s="26"/>
    </row>
    <row r="80" spans="1:18">
      <c r="B80" s="1" t="s">
        <v>5</v>
      </c>
      <c r="C80" s="26">
        <v>20.072604944310925</v>
      </c>
      <c r="D80" s="26">
        <v>23.386750798054834</v>
      </c>
      <c r="Q80" s="26"/>
      <c r="R80" s="26"/>
    </row>
    <row r="81" spans="2:19">
      <c r="B81" s="1" t="s">
        <v>22</v>
      </c>
      <c r="C81" s="26">
        <v>19.953729382571886</v>
      </c>
      <c r="D81" s="26">
        <v>21.40504069684421</v>
      </c>
      <c r="Q81" s="26"/>
      <c r="R81" s="26"/>
    </row>
    <row r="82" spans="2:19">
      <c r="B82" s="1" t="s">
        <v>27</v>
      </c>
      <c r="C82" s="26">
        <v>19.85803397791069</v>
      </c>
      <c r="D82" s="26">
        <v>21.878325469330388</v>
      </c>
      <c r="Q82" s="26"/>
      <c r="R82" s="26"/>
    </row>
    <row r="83" spans="2:19">
      <c r="B83" s="1" t="s">
        <v>7</v>
      </c>
      <c r="C83" s="26">
        <v>19.593233674272227</v>
      </c>
      <c r="D83" s="26">
        <v>20.080492157415236</v>
      </c>
      <c r="Q83" s="26"/>
      <c r="R83" s="26"/>
    </row>
    <row r="84" spans="2:19">
      <c r="B84" s="1" t="s">
        <v>15</v>
      </c>
      <c r="C84" s="26">
        <v>18.693296265211917</v>
      </c>
      <c r="D84" s="26">
        <v>19.400088417329798</v>
      </c>
      <c r="Q84" s="26"/>
      <c r="R84" s="26"/>
    </row>
    <row r="85" spans="2:19">
      <c r="B85" s="1" t="s">
        <v>3</v>
      </c>
      <c r="C85" s="26">
        <v>18.637938596491228</v>
      </c>
      <c r="D85" s="26">
        <v>18.657476635514019</v>
      </c>
      <c r="Q85" s="26"/>
      <c r="R85" s="26"/>
    </row>
    <row r="86" spans="2:19">
      <c r="B86" s="1" t="s">
        <v>17</v>
      </c>
      <c r="C86" s="26">
        <v>18.565889254542853</v>
      </c>
      <c r="D86" s="26">
        <v>20.577183480027081</v>
      </c>
      <c r="Q86" s="26"/>
      <c r="R86" s="26"/>
    </row>
    <row r="87" spans="2:19">
      <c r="B87" s="1" t="s">
        <v>32</v>
      </c>
      <c r="C87" s="26">
        <v>18.534995088408646</v>
      </c>
      <c r="D87" s="26">
        <v>18.721622583323448</v>
      </c>
      <c r="Q87" s="26"/>
      <c r="R87" s="26"/>
    </row>
    <row r="88" spans="2:19">
      <c r="B88" s="1" t="s">
        <v>1</v>
      </c>
      <c r="C88" s="26">
        <v>18.266741309447642</v>
      </c>
      <c r="D88" s="26">
        <v>21.17989350912779</v>
      </c>
      <c r="Q88" s="26"/>
      <c r="R88" s="26"/>
    </row>
    <row r="89" spans="2:19">
      <c r="B89" s="1" t="s">
        <v>28</v>
      </c>
      <c r="C89" s="26">
        <v>18.20655737704918</v>
      </c>
      <c r="D89" s="26">
        <v>20.065309102709719</v>
      </c>
      <c r="Q89" s="26"/>
      <c r="R89" s="26"/>
    </row>
    <row r="90" spans="2:19">
      <c r="B90" s="1" t="s">
        <v>25</v>
      </c>
      <c r="C90" s="26">
        <v>18.105898235845494</v>
      </c>
      <c r="D90" s="26">
        <v>20.272303927391956</v>
      </c>
      <c r="Q90" s="26"/>
      <c r="R90" s="26"/>
    </row>
    <row r="91" spans="2:19">
      <c r="B91" s="1" t="s">
        <v>26</v>
      </c>
      <c r="C91" s="26">
        <v>17.309753846513313</v>
      </c>
      <c r="D91" s="26">
        <v>18.103502188868042</v>
      </c>
      <c r="Q91" s="26"/>
      <c r="R91" s="26"/>
    </row>
    <row r="92" spans="2:19">
      <c r="B92" s="1" t="s">
        <v>13</v>
      </c>
      <c r="C92" s="26">
        <v>17.16669118728851</v>
      </c>
      <c r="D92" s="26">
        <v>19.192370129870131</v>
      </c>
      <c r="F92" s="82" t="s">
        <v>97</v>
      </c>
      <c r="Q92" s="26"/>
      <c r="R92" s="26"/>
    </row>
    <row r="93" spans="2:19">
      <c r="B93" s="1" t="s">
        <v>14</v>
      </c>
      <c r="C93" s="26">
        <v>16.891941651324174</v>
      </c>
      <c r="D93" s="26">
        <v>17.376146788990827</v>
      </c>
      <c r="F93" s="82" t="s">
        <v>125</v>
      </c>
      <c r="Q93" s="26"/>
      <c r="R93" s="26"/>
      <c r="S93" s="26"/>
    </row>
    <row r="94" spans="2:19">
      <c r="B94" s="1" t="s">
        <v>18</v>
      </c>
      <c r="C94" s="26">
        <v>16.881388727644637</v>
      </c>
      <c r="D94" s="26">
        <v>21.434991050882129</v>
      </c>
    </row>
    <row r="95" spans="2:19">
      <c r="B95" s="1" t="s">
        <v>9</v>
      </c>
      <c r="C95" s="26">
        <v>15.64944080215966</v>
      </c>
      <c r="D95" s="26">
        <v>18.436</v>
      </c>
    </row>
  </sheetData>
  <sortState ref="P71:R89">
    <sortCondition descending="1" ref="Q71:Q89"/>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zoomScaleNormal="100" workbookViewId="0">
      <selection activeCell="F61" sqref="F61"/>
    </sheetView>
  </sheetViews>
  <sheetFormatPr baseColWidth="10" defaultRowHeight="14.25"/>
  <cols>
    <col min="1" max="1" width="11.42578125" style="28"/>
    <col min="2" max="2" width="23.140625" style="28" customWidth="1"/>
    <col min="3" max="5" width="11.42578125" style="28"/>
    <col min="6" max="6" width="13.85546875" style="28" bestFit="1" customWidth="1"/>
    <col min="7" max="7" width="17.5703125" style="28" customWidth="1"/>
    <col min="8" max="9" width="11.85546875" style="28" bestFit="1" customWidth="1"/>
    <col min="10" max="16384" width="11.42578125" style="28"/>
  </cols>
  <sheetData>
    <row r="1" spans="1:27" ht="12.75" customHeight="1">
      <c r="A1" s="83" t="s">
        <v>100</v>
      </c>
    </row>
    <row r="2" spans="1:27">
      <c r="A2" s="82" t="s">
        <v>124</v>
      </c>
    </row>
    <row r="3" spans="1:27">
      <c r="A3" s="80"/>
      <c r="C3" s="85"/>
      <c r="D3" s="85"/>
      <c r="E3" s="85"/>
      <c r="H3" s="85"/>
      <c r="I3" s="85"/>
    </row>
    <row r="4" spans="1:27">
      <c r="B4" s="2"/>
      <c r="C4" s="21" t="s">
        <v>46</v>
      </c>
      <c r="D4" s="21" t="s">
        <v>40</v>
      </c>
      <c r="E4" s="40"/>
      <c r="F4" s="31"/>
      <c r="G4" s="31"/>
      <c r="H4" s="21" t="s">
        <v>39</v>
      </c>
      <c r="I4" s="21" t="s">
        <v>43</v>
      </c>
    </row>
    <row r="5" spans="1:27">
      <c r="B5" s="2" t="s">
        <v>9</v>
      </c>
      <c r="C5" s="30">
        <v>22702.080000000002</v>
      </c>
      <c r="D5" s="30">
        <v>22990.23</v>
      </c>
      <c r="E5" s="30"/>
      <c r="F5" s="31"/>
      <c r="G5" s="2" t="s">
        <v>9</v>
      </c>
      <c r="H5" s="30">
        <v>27112.04</v>
      </c>
      <c r="I5" s="30">
        <v>26182.22</v>
      </c>
      <c r="AA5" s="29"/>
    </row>
    <row r="6" spans="1:27">
      <c r="B6" s="2" t="s">
        <v>19</v>
      </c>
      <c r="C6" s="30">
        <v>14933.86</v>
      </c>
      <c r="D6" s="30">
        <v>13997.47</v>
      </c>
      <c r="E6" s="30"/>
      <c r="F6" s="31"/>
      <c r="G6" s="2" t="s">
        <v>15</v>
      </c>
      <c r="H6" s="30">
        <v>17725.61</v>
      </c>
      <c r="I6" s="30">
        <v>10237.82</v>
      </c>
      <c r="AA6" s="29"/>
    </row>
    <row r="7" spans="1:27">
      <c r="B7" s="2" t="s">
        <v>15</v>
      </c>
      <c r="C7" s="30">
        <v>13510.5</v>
      </c>
      <c r="D7" s="30">
        <v>11212.19</v>
      </c>
      <c r="E7" s="30"/>
      <c r="F7" s="31"/>
      <c r="G7" s="2" t="s">
        <v>7</v>
      </c>
      <c r="H7" s="30">
        <v>17401.599999999999</v>
      </c>
      <c r="I7" s="30">
        <v>11343.92</v>
      </c>
      <c r="AA7" s="29"/>
    </row>
    <row r="8" spans="1:27">
      <c r="B8" s="2" t="s">
        <v>2</v>
      </c>
      <c r="C8" s="30">
        <v>12945.5</v>
      </c>
      <c r="D8" s="30">
        <v>11587.35</v>
      </c>
      <c r="E8" s="30"/>
      <c r="F8" s="31"/>
      <c r="G8" s="2" t="s">
        <v>1</v>
      </c>
      <c r="H8" s="30">
        <v>17306.810000000001</v>
      </c>
      <c r="I8" s="30">
        <v>17694.75</v>
      </c>
      <c r="AA8" s="29"/>
    </row>
    <row r="9" spans="1:27">
      <c r="B9" s="2" t="s">
        <v>7</v>
      </c>
      <c r="C9" s="30">
        <v>12234.27</v>
      </c>
      <c r="D9" s="30">
        <v>14272.99</v>
      </c>
      <c r="E9" s="30"/>
      <c r="F9" s="31"/>
      <c r="G9" s="2" t="s">
        <v>38</v>
      </c>
      <c r="H9" s="30">
        <v>16634.8</v>
      </c>
      <c r="I9" s="30">
        <v>16543.41</v>
      </c>
      <c r="AA9" s="29"/>
    </row>
    <row r="10" spans="1:27">
      <c r="B10" s="2" t="s">
        <v>1</v>
      </c>
      <c r="C10" s="30">
        <v>11976.52</v>
      </c>
      <c r="D10" s="30">
        <v>14029.22</v>
      </c>
      <c r="E10" s="30"/>
      <c r="F10" s="31"/>
      <c r="G10" s="2" t="s">
        <v>21</v>
      </c>
      <c r="H10" s="30">
        <v>15363.84</v>
      </c>
      <c r="I10" s="30">
        <v>16324.36</v>
      </c>
      <c r="AA10" s="29"/>
    </row>
    <row r="11" spans="1:27">
      <c r="B11" s="2" t="s">
        <v>25</v>
      </c>
      <c r="C11" s="30">
        <v>10031.64</v>
      </c>
      <c r="D11" s="30">
        <v>12008.45</v>
      </c>
      <c r="E11" s="30"/>
      <c r="F11" s="31"/>
      <c r="G11" s="2" t="s">
        <v>2</v>
      </c>
      <c r="H11" s="30">
        <v>14196.79</v>
      </c>
      <c r="I11" s="30">
        <v>18098</v>
      </c>
      <c r="AA11" s="29"/>
    </row>
    <row r="12" spans="1:27">
      <c r="B12" s="2" t="s">
        <v>38</v>
      </c>
      <c r="C12" s="30">
        <v>10588.9</v>
      </c>
      <c r="D12" s="30">
        <v>12813</v>
      </c>
      <c r="E12" s="30"/>
      <c r="F12" s="31"/>
      <c r="G12" s="2" t="s">
        <v>19</v>
      </c>
      <c r="H12" s="30">
        <v>13856.66</v>
      </c>
      <c r="I12" s="30">
        <v>13939.19</v>
      </c>
      <c r="AA12" s="29"/>
    </row>
    <row r="13" spans="1:27">
      <c r="B13" s="69" t="s">
        <v>102</v>
      </c>
      <c r="C13" s="70">
        <v>10069.560227272726</v>
      </c>
      <c r="D13" s="70">
        <v>10336.762720000001</v>
      </c>
      <c r="E13" s="70"/>
      <c r="F13" s="31"/>
      <c r="G13" s="56" t="s">
        <v>8</v>
      </c>
      <c r="H13" s="57">
        <v>12138.69</v>
      </c>
      <c r="I13" s="57">
        <v>16265.82</v>
      </c>
      <c r="AA13" s="29"/>
    </row>
    <row r="14" spans="1:27">
      <c r="B14" s="2" t="s">
        <v>17</v>
      </c>
      <c r="C14" s="30">
        <v>10037.56</v>
      </c>
      <c r="D14" s="30">
        <v>10713.73</v>
      </c>
      <c r="E14" s="30"/>
      <c r="F14" s="31"/>
      <c r="G14" s="69" t="s">
        <v>102</v>
      </c>
      <c r="H14" s="70">
        <v>12110.73583333333</v>
      </c>
      <c r="I14" s="70">
        <v>11664.20536</v>
      </c>
      <c r="AA14" s="29"/>
    </row>
    <row r="15" spans="1:27">
      <c r="B15" s="56" t="s">
        <v>8</v>
      </c>
      <c r="C15" s="57">
        <v>9985.625</v>
      </c>
      <c r="D15" s="57">
        <v>9673.3230000000003</v>
      </c>
      <c r="E15" s="30"/>
      <c r="F15" s="31"/>
      <c r="G15" s="2" t="s">
        <v>27</v>
      </c>
      <c r="H15" s="30">
        <v>12759.65</v>
      </c>
      <c r="I15" s="30">
        <v>12374.44</v>
      </c>
      <c r="AA15" s="29"/>
    </row>
    <row r="16" spans="1:27">
      <c r="B16" s="2" t="s">
        <v>13</v>
      </c>
      <c r="C16" s="30">
        <v>9893.6880000000001</v>
      </c>
      <c r="D16" s="30">
        <v>8173.2219999999998</v>
      </c>
      <c r="E16" s="57"/>
      <c r="F16" s="31"/>
      <c r="G16" s="2" t="s">
        <v>6</v>
      </c>
      <c r="H16" s="30">
        <v>11880.38</v>
      </c>
      <c r="I16" s="30">
        <v>10890.65</v>
      </c>
      <c r="AA16" s="29"/>
    </row>
    <row r="17" spans="1:27">
      <c r="B17" s="2" t="s">
        <v>21</v>
      </c>
      <c r="C17" s="30">
        <v>8900.5849999999991</v>
      </c>
      <c r="D17" s="30">
        <v>11188.04</v>
      </c>
      <c r="E17" s="30"/>
      <c r="F17" s="31"/>
      <c r="G17" s="2" t="s">
        <v>22</v>
      </c>
      <c r="H17" s="30">
        <v>11715.41</v>
      </c>
      <c r="I17" s="30">
        <v>11032.05</v>
      </c>
      <c r="AA17" s="29"/>
    </row>
    <row r="18" spans="1:27">
      <c r="B18" s="2" t="s">
        <v>26</v>
      </c>
      <c r="C18" s="30">
        <v>8644.35</v>
      </c>
      <c r="D18" s="30">
        <v>11871.78</v>
      </c>
      <c r="E18" s="30"/>
      <c r="F18" s="31"/>
      <c r="G18" s="2" t="s">
        <v>17</v>
      </c>
      <c r="H18" s="30">
        <v>11398.46</v>
      </c>
      <c r="I18" s="30">
        <v>9751.9940000000006</v>
      </c>
      <c r="AA18" s="29"/>
    </row>
    <row r="19" spans="1:27">
      <c r="B19" s="2" t="s">
        <v>22</v>
      </c>
      <c r="C19" s="30">
        <v>8322.1260000000002</v>
      </c>
      <c r="D19" s="30">
        <v>9339.7029999999995</v>
      </c>
      <c r="E19" s="30"/>
      <c r="F19" s="31"/>
      <c r="G19" s="2" t="s">
        <v>5</v>
      </c>
      <c r="H19" s="30">
        <v>10657.96</v>
      </c>
      <c r="I19" s="30">
        <v>11668.18</v>
      </c>
      <c r="AA19" s="29"/>
    </row>
    <row r="20" spans="1:27">
      <c r="B20" s="2" t="s">
        <v>5</v>
      </c>
      <c r="C20" s="30">
        <v>8230.1880000000001</v>
      </c>
      <c r="D20" s="30">
        <v>9077.2199999999993</v>
      </c>
      <c r="E20" s="30"/>
      <c r="F20" s="31"/>
      <c r="G20" s="2" t="s">
        <v>3</v>
      </c>
      <c r="H20" s="30">
        <v>10563.08</v>
      </c>
      <c r="I20" s="30">
        <v>6583.9269999999997</v>
      </c>
      <c r="AA20" s="29"/>
    </row>
    <row r="21" spans="1:27">
      <c r="B21" s="2" t="s">
        <v>27</v>
      </c>
      <c r="C21" s="30">
        <v>8048.433</v>
      </c>
      <c r="D21" s="30">
        <v>8466.0400000000009</v>
      </c>
      <c r="E21" s="30"/>
      <c r="F21" s="31"/>
      <c r="G21" s="2" t="s">
        <v>25</v>
      </c>
      <c r="H21" s="30">
        <v>9760.1090000000004</v>
      </c>
      <c r="I21" s="30">
        <v>11059.05</v>
      </c>
      <c r="AA21" s="29"/>
    </row>
    <row r="22" spans="1:27">
      <c r="B22" s="2" t="s">
        <v>28</v>
      </c>
      <c r="C22" s="30">
        <v>7642.44</v>
      </c>
      <c r="D22" s="30">
        <v>8853.0650000000005</v>
      </c>
      <c r="E22" s="30"/>
      <c r="F22" s="31"/>
      <c r="G22" s="2" t="s">
        <v>26</v>
      </c>
      <c r="H22" s="30">
        <v>8695.8790000000008</v>
      </c>
      <c r="I22" s="30">
        <v>8251.07</v>
      </c>
      <c r="AA22" s="29"/>
    </row>
    <row r="23" spans="1:27">
      <c r="B23" s="2" t="s">
        <v>0</v>
      </c>
      <c r="C23" s="30">
        <v>7599.8209999999999</v>
      </c>
      <c r="D23" s="30">
        <v>7928.4970000000003</v>
      </c>
      <c r="E23" s="30"/>
      <c r="F23" s="31"/>
      <c r="G23" s="2" t="s">
        <v>13</v>
      </c>
      <c r="H23" s="30">
        <v>8128.4859999999999</v>
      </c>
      <c r="I23" s="30">
        <v>9259.991</v>
      </c>
      <c r="AA23" s="29"/>
    </row>
    <row r="24" spans="1:27">
      <c r="B24" s="2" t="s">
        <v>14</v>
      </c>
      <c r="C24" s="30">
        <v>7347.9309999999996</v>
      </c>
      <c r="D24" s="30">
        <v>7142.3119999999999</v>
      </c>
      <c r="E24" s="30"/>
      <c r="F24" s="31"/>
      <c r="G24" s="2" t="s">
        <v>28</v>
      </c>
      <c r="H24" s="30">
        <v>7949.107</v>
      </c>
      <c r="I24" s="30">
        <v>9436.2710000000006</v>
      </c>
      <c r="AA24" s="29"/>
    </row>
    <row r="25" spans="1:27">
      <c r="B25" s="2" t="s">
        <v>32</v>
      </c>
      <c r="C25" s="30">
        <v>6711.6239999999998</v>
      </c>
      <c r="D25" s="30">
        <v>5211.2529999999997</v>
      </c>
      <c r="E25" s="30"/>
      <c r="F25" s="31"/>
      <c r="G25" s="2" t="s">
        <v>18</v>
      </c>
      <c r="H25" s="30">
        <v>7364.4080000000004</v>
      </c>
      <c r="I25" s="30">
        <v>6458.1869999999999</v>
      </c>
      <c r="AA25" s="29"/>
    </row>
    <row r="26" spans="1:27">
      <c r="B26" s="2" t="s">
        <v>18</v>
      </c>
      <c r="C26" s="30">
        <v>6410.8050000000003</v>
      </c>
      <c r="D26" s="30">
        <v>7466.902</v>
      </c>
      <c r="E26" s="30"/>
      <c r="F26" s="31"/>
      <c r="G26" s="2" t="s">
        <v>14</v>
      </c>
      <c r="H26" s="30">
        <v>7157.2870000000003</v>
      </c>
      <c r="I26" s="30">
        <v>9460.0030000000006</v>
      </c>
      <c r="V26" s="1"/>
    </row>
    <row r="27" spans="1:27">
      <c r="B27" s="2" t="s">
        <v>16</v>
      </c>
      <c r="C27" s="30">
        <v>4831.8789999999999</v>
      </c>
      <c r="D27" s="30">
        <v>3188.2620000000002</v>
      </c>
      <c r="E27" s="30"/>
      <c r="F27" s="31"/>
      <c r="G27" s="2" t="s">
        <v>0</v>
      </c>
      <c r="H27" s="30">
        <v>7155.4650000000001</v>
      </c>
      <c r="I27" s="30">
        <v>8408.9429999999993</v>
      </c>
    </row>
    <row r="28" spans="1:27">
      <c r="E28" s="30"/>
      <c r="F28" s="31"/>
      <c r="G28" s="2" t="s">
        <v>32</v>
      </c>
      <c r="H28" s="30">
        <v>6917.7240000000002</v>
      </c>
      <c r="I28" s="30">
        <v>5728.8419999999996</v>
      </c>
      <c r="J28" s="81"/>
      <c r="K28" s="82" t="s">
        <v>129</v>
      </c>
    </row>
    <row r="29" spans="1:27">
      <c r="E29" s="30"/>
      <c r="F29" s="31"/>
      <c r="G29" s="2" t="s">
        <v>16</v>
      </c>
      <c r="H29" s="30">
        <v>6817.415</v>
      </c>
      <c r="I29" s="30">
        <v>6382.1120000000001</v>
      </c>
      <c r="J29" s="81"/>
      <c r="K29" s="82" t="s">
        <v>125</v>
      </c>
    </row>
    <row r="30" spans="1:27">
      <c r="E30" s="30"/>
      <c r="F30" s="31"/>
    </row>
    <row r="31" spans="1:27">
      <c r="B31" s="2"/>
      <c r="C31" s="30"/>
      <c r="D31" s="30"/>
      <c r="E31" s="30"/>
      <c r="F31" s="31"/>
    </row>
    <row r="32" spans="1:27">
      <c r="A32" s="83" t="s">
        <v>128</v>
      </c>
      <c r="B32" s="2"/>
      <c r="C32" s="30"/>
      <c r="G32" s="2"/>
    </row>
    <row r="33" spans="1:10">
      <c r="A33" s="82" t="s">
        <v>127</v>
      </c>
      <c r="B33" s="2"/>
      <c r="C33" s="30"/>
      <c r="D33" s="30"/>
      <c r="E33" s="30"/>
      <c r="G33" s="2"/>
    </row>
    <row r="34" spans="1:10">
      <c r="A34" s="80"/>
      <c r="B34" s="2"/>
      <c r="C34" s="30"/>
      <c r="D34" s="30"/>
      <c r="E34" s="30"/>
      <c r="G34" s="85"/>
      <c r="H34" s="85"/>
      <c r="I34" s="85"/>
      <c r="J34" s="87"/>
    </row>
    <row r="35" spans="1:10" ht="89.25">
      <c r="B35" s="2"/>
      <c r="C35" s="30"/>
      <c r="D35" s="30"/>
      <c r="E35" s="30"/>
      <c r="F35" s="31"/>
      <c r="G35" s="84" t="s">
        <v>104</v>
      </c>
      <c r="H35" s="21" t="s">
        <v>40</v>
      </c>
      <c r="I35" s="21" t="s">
        <v>39</v>
      </c>
      <c r="J35" s="108"/>
    </row>
    <row r="36" spans="1:10">
      <c r="B36" s="2"/>
      <c r="C36" s="30"/>
      <c r="D36" s="30"/>
      <c r="E36" s="30"/>
      <c r="F36" s="31"/>
      <c r="G36" s="2" t="s">
        <v>2</v>
      </c>
      <c r="H36" s="30">
        <v>724.00332000000003</v>
      </c>
      <c r="I36" s="30">
        <v>895.96745999999996</v>
      </c>
      <c r="J36" s="13"/>
    </row>
    <row r="37" spans="1:10">
      <c r="F37" s="31"/>
      <c r="G37" s="56" t="s">
        <v>8</v>
      </c>
      <c r="H37" s="57">
        <v>864</v>
      </c>
      <c r="I37" s="57">
        <v>968</v>
      </c>
      <c r="J37" s="86"/>
    </row>
    <row r="38" spans="1:10" ht="15" customHeight="1">
      <c r="E38" s="31"/>
      <c r="F38" s="31"/>
      <c r="G38" s="2" t="s">
        <v>25</v>
      </c>
      <c r="H38" s="30">
        <v>904.2</v>
      </c>
      <c r="I38" s="30">
        <v>990</v>
      </c>
      <c r="J38" s="13"/>
    </row>
    <row r="39" spans="1:10" ht="15" customHeight="1">
      <c r="B39" s="85"/>
      <c r="C39" s="85"/>
      <c r="D39" s="85"/>
      <c r="E39" s="89"/>
      <c r="G39" s="2"/>
      <c r="H39" s="30"/>
      <c r="I39" s="30"/>
      <c r="J39" s="31"/>
    </row>
    <row r="40" spans="1:10" ht="25.5">
      <c r="B40" s="91" t="s">
        <v>105</v>
      </c>
      <c r="C40" s="107" t="s">
        <v>40</v>
      </c>
      <c r="D40" s="107" t="s">
        <v>39</v>
      </c>
      <c r="E40" s="88"/>
      <c r="F40" s="31"/>
    </row>
    <row r="41" spans="1:10" ht="15" customHeight="1">
      <c r="B41" s="2" t="s">
        <v>25</v>
      </c>
      <c r="C41" s="39">
        <v>10.97</v>
      </c>
      <c r="D41" s="39">
        <v>10.72</v>
      </c>
      <c r="E41" s="39"/>
      <c r="F41" s="31"/>
    </row>
    <row r="42" spans="1:10" ht="55.5" customHeight="1">
      <c r="B42" s="2" t="s">
        <v>2</v>
      </c>
      <c r="C42" s="39">
        <v>14.8</v>
      </c>
      <c r="D42" s="39">
        <v>12.775</v>
      </c>
      <c r="E42" s="39"/>
      <c r="F42" s="31"/>
      <c r="G42" s="72" t="s">
        <v>49</v>
      </c>
      <c r="H42" s="21" t="s">
        <v>40</v>
      </c>
      <c r="I42" s="21" t="s">
        <v>39</v>
      </c>
    </row>
    <row r="43" spans="1:10" ht="15" customHeight="1">
      <c r="B43" s="56" t="s">
        <v>8</v>
      </c>
      <c r="C43" s="58">
        <v>18.260000000000002</v>
      </c>
      <c r="D43" s="58">
        <v>14.54</v>
      </c>
      <c r="E43" s="58"/>
      <c r="F43" s="31"/>
      <c r="G43" s="2" t="s">
        <v>2</v>
      </c>
      <c r="H43" s="30">
        <v>691.16237000000001</v>
      </c>
      <c r="I43" s="30">
        <v>640.65898000000004</v>
      </c>
    </row>
    <row r="44" spans="1:10" ht="15" customHeight="1">
      <c r="B44" s="36"/>
      <c r="E44" s="31"/>
      <c r="F44" s="31"/>
      <c r="G44" s="2" t="s">
        <v>25</v>
      </c>
      <c r="H44" s="30">
        <v>743.6</v>
      </c>
      <c r="I44" s="30">
        <v>608.4</v>
      </c>
    </row>
    <row r="45" spans="1:10" ht="15" customHeight="1">
      <c r="B45" s="35"/>
      <c r="C45" s="31"/>
      <c r="D45" s="31"/>
      <c r="E45" s="31"/>
      <c r="F45" s="31"/>
      <c r="G45" s="56" t="s">
        <v>8</v>
      </c>
      <c r="H45" s="57">
        <v>900</v>
      </c>
      <c r="I45" s="57">
        <v>720</v>
      </c>
    </row>
    <row r="46" spans="1:10">
      <c r="B46" s="85"/>
      <c r="C46" s="85"/>
      <c r="D46" s="85"/>
      <c r="E46" s="89"/>
      <c r="F46" s="89"/>
    </row>
    <row r="47" spans="1:10" ht="63.75">
      <c r="B47" s="84" t="s">
        <v>133</v>
      </c>
      <c r="C47" s="90" t="s">
        <v>40</v>
      </c>
      <c r="D47" s="90" t="s">
        <v>103</v>
      </c>
      <c r="E47" s="88"/>
      <c r="F47" s="88"/>
      <c r="G47" s="36"/>
    </row>
    <row r="48" spans="1:10" ht="15" customHeight="1">
      <c r="B48" s="2" t="s">
        <v>25</v>
      </c>
      <c r="C48" s="30">
        <v>39569</v>
      </c>
      <c r="D48" s="30">
        <v>42055</v>
      </c>
      <c r="E48" s="30"/>
      <c r="F48" s="30"/>
      <c r="G48" s="36"/>
    </row>
    <row r="49" spans="1:19" ht="15" customHeight="1">
      <c r="B49" s="56" t="s">
        <v>8</v>
      </c>
      <c r="C49" s="57">
        <v>45320</v>
      </c>
      <c r="D49" s="57">
        <v>50609</v>
      </c>
      <c r="E49" s="57"/>
      <c r="F49" s="57"/>
      <c r="G49" s="36"/>
    </row>
    <row r="50" spans="1:19">
      <c r="B50" s="2" t="s">
        <v>2</v>
      </c>
      <c r="C50" s="30">
        <v>82145</v>
      </c>
      <c r="D50" s="30">
        <v>90235</v>
      </c>
      <c r="E50" s="30"/>
      <c r="F50" s="30"/>
    </row>
    <row r="51" spans="1:19">
      <c r="G51" s="2" t="s">
        <v>25</v>
      </c>
      <c r="H51" s="30"/>
      <c r="I51" s="30"/>
    </row>
    <row r="52" spans="1:19">
      <c r="G52" s="56" t="s">
        <v>8</v>
      </c>
      <c r="H52" s="57"/>
      <c r="I52" s="57"/>
      <c r="K52" s="114" t="s">
        <v>137</v>
      </c>
      <c r="L52" s="114"/>
      <c r="M52" s="114"/>
      <c r="N52" s="114"/>
      <c r="O52" s="114"/>
      <c r="P52" s="114"/>
      <c r="Q52" s="114"/>
      <c r="R52" s="114"/>
      <c r="S52" s="114"/>
    </row>
    <row r="53" spans="1:19">
      <c r="G53" s="2" t="s">
        <v>2</v>
      </c>
      <c r="H53" s="30"/>
      <c r="I53" s="30"/>
      <c r="K53" s="82" t="s">
        <v>125</v>
      </c>
      <c r="L53" s="33"/>
      <c r="M53" s="33"/>
      <c r="N53" s="33"/>
      <c r="O53" s="33"/>
      <c r="P53" s="33"/>
      <c r="Q53" s="33"/>
      <c r="R53" s="33"/>
      <c r="S53" s="33"/>
    </row>
    <row r="55" spans="1:19">
      <c r="K55" s="78"/>
      <c r="L55" s="78"/>
      <c r="M55" s="78"/>
      <c r="N55" s="78"/>
      <c r="O55" s="78"/>
      <c r="P55" s="78"/>
      <c r="Q55" s="1"/>
      <c r="R55" s="78"/>
      <c r="S55" s="78"/>
    </row>
    <row r="56" spans="1:19">
      <c r="A56" s="83" t="s">
        <v>106</v>
      </c>
    </row>
    <row r="57" spans="1:19">
      <c r="A57" s="82" t="s">
        <v>107</v>
      </c>
    </row>
    <row r="58" spans="1:19">
      <c r="F58" s="31"/>
    </row>
    <row r="59" spans="1:19" ht="63.75">
      <c r="B59" s="2"/>
      <c r="C59" s="34" t="s">
        <v>48</v>
      </c>
      <c r="D59" s="34" t="s">
        <v>45</v>
      </c>
      <c r="E59" s="10"/>
      <c r="F59" s="31"/>
    </row>
    <row r="60" spans="1:19">
      <c r="B60" s="2" t="s">
        <v>14</v>
      </c>
      <c r="C60" s="32">
        <v>95.417869999999994</v>
      </c>
      <c r="D60" s="32">
        <v>110.32237932611139</v>
      </c>
      <c r="E60" s="32"/>
      <c r="F60" s="31"/>
    </row>
    <row r="61" spans="1:19">
      <c r="B61" s="2" t="s">
        <v>1</v>
      </c>
      <c r="C61" s="32">
        <v>100.7437</v>
      </c>
      <c r="D61" s="32">
        <v>101.44450000000001</v>
      </c>
      <c r="E61" s="32"/>
      <c r="F61" s="31"/>
    </row>
    <row r="62" spans="1:19">
      <c r="B62" s="2" t="s">
        <v>22</v>
      </c>
      <c r="C62" s="32">
        <v>101.828</v>
      </c>
      <c r="D62" s="32">
        <v>102.26239907525118</v>
      </c>
      <c r="E62" s="32"/>
      <c r="F62" s="31"/>
    </row>
    <row r="63" spans="1:19">
      <c r="B63" s="2" t="s">
        <v>0</v>
      </c>
      <c r="C63" s="32">
        <v>102.4879</v>
      </c>
      <c r="D63" s="32">
        <v>112.38212139740301</v>
      </c>
      <c r="E63" s="32"/>
      <c r="F63" s="31"/>
    </row>
    <row r="64" spans="1:19">
      <c r="B64" s="2" t="s">
        <v>25</v>
      </c>
      <c r="C64" s="32">
        <v>103.1922</v>
      </c>
      <c r="D64" s="32">
        <v>95.060872216083581</v>
      </c>
      <c r="E64" s="32"/>
      <c r="F64" s="31"/>
    </row>
    <row r="65" spans="2:12">
      <c r="B65" s="56" t="s">
        <v>8</v>
      </c>
      <c r="C65" s="59">
        <v>103.00579999999999</v>
      </c>
      <c r="D65" s="59">
        <v>98.930629999999994</v>
      </c>
      <c r="E65" s="32"/>
      <c r="F65" s="31"/>
    </row>
    <row r="66" spans="2:12">
      <c r="B66" s="2" t="s">
        <v>15</v>
      </c>
      <c r="C66" s="32">
        <v>102.8767</v>
      </c>
      <c r="D66" s="32">
        <v>106.0591</v>
      </c>
      <c r="E66" s="59"/>
      <c r="F66" s="31"/>
    </row>
    <row r="67" spans="2:12">
      <c r="B67" s="2" t="s">
        <v>21</v>
      </c>
      <c r="C67" s="32">
        <v>104.81010000000001</v>
      </c>
      <c r="D67" s="32">
        <v>105.48933060704331</v>
      </c>
      <c r="E67" s="32"/>
      <c r="F67" s="31"/>
    </row>
    <row r="68" spans="2:12">
      <c r="B68" s="2" t="s">
        <v>38</v>
      </c>
      <c r="C68" s="32">
        <v>106.25749999999999</v>
      </c>
      <c r="D68" s="32">
        <v>101.35718247466453</v>
      </c>
      <c r="E68" s="32"/>
      <c r="F68" s="31"/>
    </row>
    <row r="69" spans="2:12">
      <c r="B69" s="2" t="s">
        <v>5</v>
      </c>
      <c r="C69" s="32">
        <v>113.7042</v>
      </c>
      <c r="D69" s="32">
        <v>98.145891502326137</v>
      </c>
      <c r="E69" s="32"/>
      <c r="F69" s="31"/>
    </row>
    <row r="70" spans="2:12">
      <c r="B70" s="2" t="s">
        <v>2</v>
      </c>
      <c r="C70" s="32">
        <v>114.06010000000001</v>
      </c>
      <c r="D70" s="32">
        <v>103.16</v>
      </c>
      <c r="E70" s="71"/>
      <c r="F70" s="31"/>
    </row>
    <row r="71" spans="2:12">
      <c r="B71" s="2" t="s">
        <v>9</v>
      </c>
      <c r="C71" s="32">
        <v>114.5352</v>
      </c>
      <c r="D71" s="32">
        <v>109.27699510029127</v>
      </c>
      <c r="E71" s="32"/>
      <c r="F71" s="31"/>
      <c r="L71" s="1" t="s">
        <v>89</v>
      </c>
    </row>
    <row r="72" spans="2:12">
      <c r="B72" s="69" t="s">
        <v>102</v>
      </c>
      <c r="C72" s="71">
        <v>117.12204217391304</v>
      </c>
      <c r="D72" s="71">
        <v>107.9051414881253</v>
      </c>
      <c r="E72" s="32"/>
      <c r="F72" s="31"/>
    </row>
    <row r="73" spans="2:12">
      <c r="B73" s="2" t="s">
        <v>26</v>
      </c>
      <c r="C73" s="32">
        <v>116.65219999999999</v>
      </c>
      <c r="D73" s="32">
        <v>117.36430523623058</v>
      </c>
      <c r="E73" s="32"/>
      <c r="F73" s="31"/>
    </row>
    <row r="74" spans="2:12">
      <c r="B74" s="2" t="s">
        <v>17</v>
      </c>
      <c r="C74" s="32">
        <v>117.5438</v>
      </c>
      <c r="D74" s="32">
        <v>111.8271</v>
      </c>
      <c r="E74" s="32"/>
    </row>
    <row r="75" spans="2:12">
      <c r="B75" s="2" t="s">
        <v>19</v>
      </c>
      <c r="C75" s="32">
        <v>120.11920000000001</v>
      </c>
      <c r="D75" s="32">
        <v>106.49079999999999</v>
      </c>
      <c r="E75" s="32"/>
    </row>
    <row r="76" spans="2:12">
      <c r="B76" s="2" t="s">
        <v>6</v>
      </c>
      <c r="C76" s="32">
        <v>125.4551</v>
      </c>
      <c r="D76" s="32">
        <v>135.10977818042551</v>
      </c>
      <c r="E76" s="32"/>
    </row>
    <row r="77" spans="2:12">
      <c r="B77" s="2" t="s">
        <v>13</v>
      </c>
      <c r="C77" s="32">
        <v>126.86190000000001</v>
      </c>
      <c r="D77" s="32">
        <v>116.2953</v>
      </c>
      <c r="E77" s="32"/>
    </row>
    <row r="78" spans="2:12">
      <c r="B78" s="2" t="s">
        <v>28</v>
      </c>
      <c r="C78" s="32">
        <v>130.75559999999999</v>
      </c>
      <c r="D78" s="32">
        <v>108.1423831036239</v>
      </c>
      <c r="E78" s="32"/>
      <c r="G78" s="109" t="s">
        <v>117</v>
      </c>
    </row>
    <row r="79" spans="2:12">
      <c r="B79" s="2" t="s">
        <v>16</v>
      </c>
      <c r="C79" s="32">
        <v>132.05199999999999</v>
      </c>
      <c r="D79" s="32">
        <v>118.03794188999544</v>
      </c>
      <c r="G79" s="82" t="s">
        <v>125</v>
      </c>
    </row>
    <row r="80" spans="2:12">
      <c r="B80" s="2" t="s">
        <v>3</v>
      </c>
      <c r="C80" s="32">
        <v>136.25489999999999</v>
      </c>
      <c r="D80" s="32">
        <v>116.84829999999999</v>
      </c>
    </row>
    <row r="81" spans="2:4">
      <c r="B81" s="2" t="s">
        <v>27</v>
      </c>
      <c r="C81" s="32">
        <v>140.49199999999999</v>
      </c>
      <c r="D81" s="32">
        <v>108.37122956482497</v>
      </c>
    </row>
    <row r="82" spans="2:4">
      <c r="B82" s="2" t="s">
        <v>32</v>
      </c>
      <c r="C82" s="32">
        <v>141.28550000000001</v>
      </c>
      <c r="D82" s="32">
        <v>108.64140728770637</v>
      </c>
    </row>
    <row r="83" spans="2:4">
      <c r="B83" s="2" t="s">
        <v>29</v>
      </c>
      <c r="C83" s="32">
        <v>143.41550000000001</v>
      </c>
      <c r="D83" s="32">
        <v>104.08941634439151</v>
      </c>
    </row>
  </sheetData>
  <autoFilter ref="G42:I45">
    <sortState ref="G43:I45">
      <sortCondition ref="H42:H45"/>
    </sortState>
  </autoFilter>
  <sortState ref="B48:D50">
    <sortCondition ref="C48"/>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4"/>
  <sheetViews>
    <sheetView zoomScaleNormal="100" workbookViewId="0">
      <selection activeCell="B51" sqref="B51:B56"/>
    </sheetView>
  </sheetViews>
  <sheetFormatPr baseColWidth="10" defaultRowHeight="12.75"/>
  <cols>
    <col min="1" max="1" width="11.42578125" style="1" customWidth="1"/>
    <col min="2" max="3" width="14.42578125" style="1" customWidth="1"/>
    <col min="4" max="4" width="19.28515625" style="1" customWidth="1"/>
    <col min="5" max="5" width="14.42578125" style="1" customWidth="1"/>
    <col min="6" max="6" width="14.5703125" style="1" customWidth="1"/>
    <col min="7" max="7" width="14" style="1" customWidth="1"/>
    <col min="8" max="16384" width="11.42578125" style="1"/>
  </cols>
  <sheetData>
    <row r="1" spans="1:8" ht="12.75" customHeight="1">
      <c r="A1" s="95" t="s">
        <v>110</v>
      </c>
      <c r="B1" s="8"/>
      <c r="C1" s="8"/>
      <c r="D1" s="8"/>
      <c r="E1" s="8"/>
      <c r="F1" s="8"/>
      <c r="G1" s="8"/>
      <c r="H1" s="8"/>
    </row>
    <row r="2" spans="1:8">
      <c r="A2" s="82" t="s">
        <v>130</v>
      </c>
    </row>
    <row r="3" spans="1:8" ht="15" customHeight="1"/>
    <row r="4" spans="1:8" ht="127.5">
      <c r="B4" s="2"/>
      <c r="C4" s="60" t="s">
        <v>33</v>
      </c>
      <c r="D4" s="60" t="s">
        <v>34</v>
      </c>
      <c r="E4" s="60" t="s">
        <v>35</v>
      </c>
    </row>
    <row r="5" spans="1:8" ht="15" customHeight="1">
      <c r="A5" s="134"/>
      <c r="B5" s="3" t="s">
        <v>7</v>
      </c>
      <c r="C5" s="4">
        <v>1000</v>
      </c>
      <c r="D5" s="5">
        <v>7</v>
      </c>
      <c r="E5" s="6">
        <f>(910*4)+(1120*3)</f>
        <v>7000</v>
      </c>
    </row>
    <row r="6" spans="1:8" ht="15" customHeight="1">
      <c r="A6" s="134"/>
      <c r="B6" s="3" t="s">
        <v>21</v>
      </c>
      <c r="C6" s="4">
        <v>940</v>
      </c>
      <c r="D6" s="5">
        <v>6</v>
      </c>
      <c r="E6" s="6">
        <f>5640</f>
        <v>5640</v>
      </c>
    </row>
    <row r="7" spans="1:8" ht="15" customHeight="1">
      <c r="A7" s="134"/>
      <c r="B7" s="3" t="s">
        <v>9</v>
      </c>
      <c r="C7" s="4">
        <v>924</v>
      </c>
      <c r="D7" s="5">
        <v>6</v>
      </c>
      <c r="E7" s="6">
        <f>924*6</f>
        <v>5544</v>
      </c>
    </row>
    <row r="8" spans="1:8" ht="15" customHeight="1">
      <c r="A8" s="134"/>
      <c r="B8" s="3" t="s">
        <v>25</v>
      </c>
      <c r="C8" s="4">
        <v>904.2</v>
      </c>
      <c r="D8" s="5">
        <v>5</v>
      </c>
      <c r="E8" s="6">
        <f>891*4+957</f>
        <v>4521</v>
      </c>
    </row>
    <row r="9" spans="1:8" ht="15" customHeight="1">
      <c r="A9" s="134"/>
      <c r="B9" s="3" t="s">
        <v>6</v>
      </c>
      <c r="C9" s="4">
        <v>903</v>
      </c>
      <c r="D9" s="5">
        <v>6</v>
      </c>
      <c r="E9" s="6">
        <f>903*6</f>
        <v>5418</v>
      </c>
    </row>
    <row r="10" spans="1:8" ht="15" customHeight="1">
      <c r="A10" s="134"/>
      <c r="B10" s="3" t="s">
        <v>22</v>
      </c>
      <c r="C10" s="4">
        <v>874</v>
      </c>
      <c r="D10" s="5">
        <v>6</v>
      </c>
      <c r="E10" s="6">
        <f>(885*4)+(852*2)</f>
        <v>5244</v>
      </c>
    </row>
    <row r="11" spans="1:8" ht="15" customHeight="1">
      <c r="B11" s="51" t="s">
        <v>8</v>
      </c>
      <c r="C11" s="61">
        <v>864</v>
      </c>
      <c r="D11" s="62">
        <v>5</v>
      </c>
      <c r="E11" s="63">
        <f>864*5</f>
        <v>4320</v>
      </c>
    </row>
    <row r="12" spans="1:8" ht="15" customHeight="1">
      <c r="B12" s="3" t="s">
        <v>23</v>
      </c>
      <c r="C12" s="4">
        <v>863</v>
      </c>
      <c r="D12" s="5">
        <v>6</v>
      </c>
      <c r="E12" s="6">
        <f>863*6</f>
        <v>5178</v>
      </c>
    </row>
    <row r="13" spans="1:8" ht="15" customHeight="1">
      <c r="B13" s="3" t="s">
        <v>24</v>
      </c>
      <c r="C13" s="4">
        <v>849</v>
      </c>
      <c r="D13" s="5">
        <v>6</v>
      </c>
      <c r="E13" s="6">
        <f>849*6</f>
        <v>5094</v>
      </c>
    </row>
    <row r="14" spans="1:8" ht="15" customHeight="1">
      <c r="B14" s="3" t="s">
        <v>20</v>
      </c>
      <c r="C14" s="4">
        <v>793</v>
      </c>
      <c r="D14" s="5">
        <v>6</v>
      </c>
      <c r="E14" s="6">
        <f>793*6</f>
        <v>4758</v>
      </c>
    </row>
    <row r="15" spans="1:8" ht="15" customHeight="1">
      <c r="B15" s="3" t="s">
        <v>5</v>
      </c>
      <c r="C15" s="4">
        <v>792.5</v>
      </c>
      <c r="D15" s="5">
        <v>6</v>
      </c>
      <c r="E15" s="6">
        <f>793*3+792*3</f>
        <v>4755</v>
      </c>
    </row>
    <row r="16" spans="1:8" ht="15" customHeight="1">
      <c r="B16" s="73" t="s">
        <v>36</v>
      </c>
      <c r="C16" s="74">
        <v>758.66442953020135</v>
      </c>
      <c r="D16" s="75">
        <v>5.3214285714285712</v>
      </c>
      <c r="E16" s="76">
        <v>4037.1785714285716</v>
      </c>
    </row>
    <row r="17" spans="2:7" ht="15" customHeight="1">
      <c r="B17" s="3" t="s">
        <v>18</v>
      </c>
      <c r="C17" s="4">
        <v>738.33333333333303</v>
      </c>
      <c r="D17" s="5">
        <v>6</v>
      </c>
      <c r="E17" s="6">
        <f>688+(739*3)+764+763</f>
        <v>4432</v>
      </c>
      <c r="F17" s="7"/>
    </row>
    <row r="18" spans="2:7" ht="15" customHeight="1">
      <c r="B18" s="3" t="s">
        <v>4</v>
      </c>
      <c r="C18" s="4">
        <v>731.83</v>
      </c>
      <c r="D18" s="5">
        <v>6</v>
      </c>
      <c r="E18" s="6">
        <f>746*3+728*2+697</f>
        <v>4391</v>
      </c>
    </row>
    <row r="19" spans="2:7" ht="15" customHeight="1">
      <c r="B19" s="3" t="s">
        <v>2</v>
      </c>
      <c r="C19" s="4">
        <v>724</v>
      </c>
      <c r="D19" s="5">
        <v>4</v>
      </c>
      <c r="E19" s="6">
        <f>665+678+768+785</f>
        <v>2896</v>
      </c>
    </row>
    <row r="20" spans="2:7" ht="15" customHeight="1">
      <c r="B20" s="3" t="s">
        <v>16</v>
      </c>
      <c r="C20" s="4">
        <v>720</v>
      </c>
      <c r="D20" s="5">
        <v>5</v>
      </c>
      <c r="E20" s="6">
        <f>684+(720*3)+756</f>
        <v>3600</v>
      </c>
    </row>
    <row r="21" spans="2:7" ht="15" customHeight="1">
      <c r="B21" s="3" t="s">
        <v>19</v>
      </c>
      <c r="C21" s="4">
        <v>713.83333333333337</v>
      </c>
      <c r="D21" s="5">
        <v>6</v>
      </c>
      <c r="E21" s="6">
        <f>1937+2346</f>
        <v>4283</v>
      </c>
    </row>
    <row r="22" spans="2:7" ht="15" customHeight="1">
      <c r="B22" s="3" t="s">
        <v>1</v>
      </c>
      <c r="C22" s="4">
        <v>705</v>
      </c>
      <c r="D22" s="5">
        <v>4</v>
      </c>
      <c r="E22" s="6">
        <f>690+690+720+720</f>
        <v>2820</v>
      </c>
    </row>
    <row r="23" spans="2:7" ht="15" customHeight="1">
      <c r="B23" s="3" t="s">
        <v>13</v>
      </c>
      <c r="C23" s="4">
        <v>694.75</v>
      </c>
      <c r="D23" s="5">
        <v>4</v>
      </c>
      <c r="E23" s="6">
        <f>1350+1429</f>
        <v>2779</v>
      </c>
    </row>
    <row r="24" spans="2:7" ht="15" customHeight="1">
      <c r="B24" s="3" t="s">
        <v>27</v>
      </c>
      <c r="C24" s="4">
        <v>687</v>
      </c>
      <c r="D24" s="5">
        <v>5</v>
      </c>
      <c r="E24" s="6">
        <f>(58*2)+(146*3)+2881</f>
        <v>3435</v>
      </c>
    </row>
    <row r="25" spans="2:7" ht="15" customHeight="1">
      <c r="B25" s="3" t="s">
        <v>17</v>
      </c>
      <c r="C25" s="4">
        <v>681.83333333333303</v>
      </c>
      <c r="D25" s="5">
        <v>6</v>
      </c>
      <c r="E25" s="6">
        <f>581+660+686+686+739+739</f>
        <v>4091</v>
      </c>
    </row>
    <row r="26" spans="2:7" ht="15" customHeight="1">
      <c r="B26" s="3" t="s">
        <v>0</v>
      </c>
      <c r="C26" s="4">
        <v>679.5</v>
      </c>
      <c r="D26" s="5">
        <v>4</v>
      </c>
      <c r="E26" s="6">
        <f>659*3+741</f>
        <v>2718</v>
      </c>
    </row>
    <row r="27" spans="2:7" ht="15" customHeight="1">
      <c r="B27" s="3" t="s">
        <v>28</v>
      </c>
      <c r="C27" s="4">
        <v>676.75</v>
      </c>
      <c r="D27" s="5">
        <v>4</v>
      </c>
      <c r="E27" s="6">
        <f>620+649+705+733</f>
        <v>2707</v>
      </c>
      <c r="G27" s="82" t="s">
        <v>125</v>
      </c>
    </row>
    <row r="28" spans="2:7" ht="15" customHeight="1">
      <c r="B28" s="3" t="s">
        <v>3</v>
      </c>
      <c r="C28" s="4">
        <v>660.66666666666663</v>
      </c>
      <c r="D28" s="5">
        <v>6</v>
      </c>
      <c r="E28" s="6">
        <f>1785+2179</f>
        <v>3964</v>
      </c>
    </row>
    <row r="29" spans="2:7" ht="15" customHeight="1">
      <c r="B29" s="3" t="s">
        <v>15</v>
      </c>
      <c r="C29" s="4">
        <v>660.33333333333337</v>
      </c>
      <c r="D29" s="5">
        <v>6</v>
      </c>
      <c r="E29" s="6">
        <f>3962</f>
        <v>3962</v>
      </c>
    </row>
    <row r="30" spans="2:7" ht="15" customHeight="1">
      <c r="B30" s="3" t="s">
        <v>14</v>
      </c>
      <c r="C30" s="4">
        <v>584.33000000000004</v>
      </c>
      <c r="D30" s="5">
        <v>6</v>
      </c>
      <c r="E30" s="6">
        <f>1579+1927</f>
        <v>3506</v>
      </c>
    </row>
    <row r="31" spans="2:7" ht="15" customHeight="1">
      <c r="B31" s="3" t="s">
        <v>26</v>
      </c>
      <c r="C31" s="4">
        <v>557.5</v>
      </c>
      <c r="D31" s="5">
        <v>4</v>
      </c>
      <c r="E31" s="6">
        <f>(531*3)+637</f>
        <v>2230</v>
      </c>
    </row>
    <row r="32" spans="2:7" ht="15" customHeight="1">
      <c r="B32" s="3" t="s">
        <v>32</v>
      </c>
      <c r="C32" s="4">
        <v>507</v>
      </c>
      <c r="D32" s="5">
        <v>4</v>
      </c>
      <c r="E32" s="6">
        <f>411+429+576+612</f>
        <v>2028</v>
      </c>
    </row>
    <row r="33" spans="1:8" ht="15" customHeight="1">
      <c r="B33" s="3" t="s">
        <v>29</v>
      </c>
      <c r="C33" s="4">
        <v>473</v>
      </c>
      <c r="D33" s="5">
        <v>4</v>
      </c>
      <c r="E33" s="6">
        <f>473*4</f>
        <v>1892</v>
      </c>
    </row>
    <row r="34" spans="1:8" ht="15" customHeight="1">
      <c r="B34" s="94"/>
      <c r="C34" s="4"/>
      <c r="D34" s="5"/>
      <c r="E34" s="6"/>
    </row>
    <row r="35" spans="1:8" ht="15" customHeight="1"/>
    <row r="36" spans="1:8" ht="15" customHeight="1">
      <c r="A36" s="95" t="s">
        <v>111</v>
      </c>
      <c r="B36" s="8"/>
      <c r="C36" s="8"/>
      <c r="D36" s="8"/>
      <c r="E36" s="8"/>
    </row>
    <row r="37" spans="1:8" ht="15" customHeight="1">
      <c r="A37" s="82" t="s">
        <v>131</v>
      </c>
    </row>
    <row r="38" spans="1:8" ht="15" customHeight="1"/>
    <row r="39" spans="1:8" ht="38.25">
      <c r="B39" s="2"/>
      <c r="C39" s="60" t="s">
        <v>10</v>
      </c>
      <c r="D39" s="60" t="s">
        <v>11</v>
      </c>
      <c r="E39" s="34" t="s">
        <v>119</v>
      </c>
      <c r="F39" s="60" t="s">
        <v>30</v>
      </c>
      <c r="G39" s="60" t="s">
        <v>12</v>
      </c>
      <c r="H39" s="16" t="s">
        <v>31</v>
      </c>
    </row>
    <row r="40" spans="1:8" ht="15" customHeight="1">
      <c r="B40" s="3" t="s">
        <v>29</v>
      </c>
      <c r="C40" s="9">
        <f>131*4</f>
        <v>524</v>
      </c>
      <c r="D40" s="9">
        <v>420</v>
      </c>
      <c r="E40" s="9">
        <v>238</v>
      </c>
      <c r="F40" s="9">
        <f>53*4</f>
        <v>212</v>
      </c>
      <c r="G40" s="9">
        <f t="shared" ref="G40:G56" si="0">H40-C40-D40-E40-F40</f>
        <v>498</v>
      </c>
      <c r="H40" s="9">
        <v>1892</v>
      </c>
    </row>
    <row r="41" spans="1:8" ht="15" customHeight="1">
      <c r="B41" s="3" t="s">
        <v>0</v>
      </c>
      <c r="C41" s="9">
        <f>192*2+137+165</f>
        <v>686</v>
      </c>
      <c r="D41" s="9">
        <v>440</v>
      </c>
      <c r="E41" s="9">
        <v>54</v>
      </c>
      <c r="F41" s="9">
        <v>55</v>
      </c>
      <c r="G41" s="9">
        <f t="shared" si="0"/>
        <v>1483</v>
      </c>
      <c r="H41" s="9">
        <v>2718</v>
      </c>
    </row>
    <row r="42" spans="1:8" ht="15" customHeight="1">
      <c r="B42" s="3" t="s">
        <v>13</v>
      </c>
      <c r="C42" s="9">
        <v>810</v>
      </c>
      <c r="D42" s="9">
        <v>486</v>
      </c>
      <c r="E42" s="9">
        <v>108</v>
      </c>
      <c r="F42" s="9">
        <v>162</v>
      </c>
      <c r="G42" s="9">
        <f t="shared" si="0"/>
        <v>1213</v>
      </c>
      <c r="H42" s="9">
        <v>2779</v>
      </c>
    </row>
    <row r="43" spans="1:8" ht="15" customHeight="1">
      <c r="B43" s="3" t="s">
        <v>2</v>
      </c>
      <c r="C43" s="9">
        <v>778</v>
      </c>
      <c r="D43" s="9">
        <v>598</v>
      </c>
      <c r="E43" s="9">
        <v>133</v>
      </c>
      <c r="F43" s="9">
        <v>146</v>
      </c>
      <c r="G43" s="9">
        <f t="shared" si="0"/>
        <v>1241</v>
      </c>
      <c r="H43" s="9">
        <v>2896</v>
      </c>
    </row>
    <row r="44" spans="1:8" ht="15" customHeight="1">
      <c r="B44" s="3" t="s">
        <v>14</v>
      </c>
      <c r="C44" s="9">
        <f>406+408</f>
        <v>814</v>
      </c>
      <c r="D44" s="9">
        <f>271+363</f>
        <v>634</v>
      </c>
      <c r="E44" s="9">
        <v>271</v>
      </c>
      <c r="F44" s="9">
        <f>135+249</f>
        <v>384</v>
      </c>
      <c r="G44" s="9">
        <f t="shared" si="0"/>
        <v>1403</v>
      </c>
      <c r="H44" s="9">
        <v>3506</v>
      </c>
    </row>
    <row r="45" spans="1:8" ht="15" customHeight="1">
      <c r="B45" s="3" t="s">
        <v>16</v>
      </c>
      <c r="C45" s="9">
        <f>180+252+216+180+180</f>
        <v>1008</v>
      </c>
      <c r="D45" s="9">
        <f>108*2+144*3</f>
        <v>648</v>
      </c>
      <c r="E45" s="9">
        <v>180</v>
      </c>
      <c r="F45" s="9">
        <f>36*3+42*2</f>
        <v>192</v>
      </c>
      <c r="G45" s="9">
        <f t="shared" si="0"/>
        <v>1572</v>
      </c>
      <c r="H45" s="9">
        <v>3600</v>
      </c>
    </row>
    <row r="46" spans="1:8" ht="15" customHeight="1">
      <c r="B46" s="3" t="s">
        <v>15</v>
      </c>
      <c r="C46" s="9">
        <v>912</v>
      </c>
      <c r="D46" s="9">
        <v>599</v>
      </c>
      <c r="E46" s="9">
        <v>399</v>
      </c>
      <c r="F46" s="9">
        <v>371</v>
      </c>
      <c r="G46" s="9">
        <f t="shared" si="0"/>
        <v>1681</v>
      </c>
      <c r="H46" s="9">
        <v>3962</v>
      </c>
    </row>
    <row r="47" spans="1:8" ht="15" customHeight="1">
      <c r="B47" s="3" t="s">
        <v>3</v>
      </c>
      <c r="C47" s="9">
        <v>893</v>
      </c>
      <c r="D47" s="9">
        <v>604</v>
      </c>
      <c r="E47" s="9">
        <v>263</v>
      </c>
      <c r="F47" s="9">
        <f>79+236+79</f>
        <v>394</v>
      </c>
      <c r="G47" s="9">
        <f t="shared" si="0"/>
        <v>1810</v>
      </c>
      <c r="H47" s="9">
        <v>3964</v>
      </c>
    </row>
    <row r="48" spans="1:8" ht="15" customHeight="1">
      <c r="B48" s="3" t="s">
        <v>17</v>
      </c>
      <c r="C48" s="9">
        <f>158+184*2+131*3</f>
        <v>919</v>
      </c>
      <c r="D48" s="9">
        <f>105*4+131*2</f>
        <v>682</v>
      </c>
      <c r="E48" s="9">
        <v>260</v>
      </c>
      <c r="F48" s="9">
        <f>53*3+79</f>
        <v>238</v>
      </c>
      <c r="G48" s="9">
        <f t="shared" si="0"/>
        <v>1992</v>
      </c>
      <c r="H48" s="9">
        <v>4091</v>
      </c>
    </row>
    <row r="49" spans="1:19" ht="15" customHeight="1">
      <c r="B49" s="3" t="s">
        <v>19</v>
      </c>
      <c r="C49" s="9">
        <v>1200</v>
      </c>
      <c r="D49" s="9">
        <v>830</v>
      </c>
      <c r="E49" s="9">
        <v>336</v>
      </c>
      <c r="F49" s="9">
        <v>328</v>
      </c>
      <c r="G49" s="9">
        <f t="shared" si="0"/>
        <v>1589</v>
      </c>
      <c r="H49" s="9">
        <v>4283</v>
      </c>
    </row>
    <row r="50" spans="1:19" ht="15" customHeight="1">
      <c r="B50" s="51" t="s">
        <v>8</v>
      </c>
      <c r="C50" s="64">
        <f>360*3+288*2</f>
        <v>1656</v>
      </c>
      <c r="D50" s="64">
        <f>180*5</f>
        <v>900</v>
      </c>
      <c r="E50" s="64">
        <v>306</v>
      </c>
      <c r="F50" s="64">
        <f>54*5</f>
        <v>270</v>
      </c>
      <c r="G50" s="9">
        <f t="shared" si="0"/>
        <v>1188</v>
      </c>
      <c r="H50" s="9">
        <v>4320</v>
      </c>
    </row>
    <row r="51" spans="1:19" ht="15" customHeight="1">
      <c r="B51" s="3" t="s">
        <v>4</v>
      </c>
      <c r="C51" s="9">
        <f>107*2+111*2+114+106</f>
        <v>656</v>
      </c>
      <c r="D51" s="9">
        <f>142*3+139*2+133</f>
        <v>837</v>
      </c>
      <c r="E51" s="9">
        <v>248</v>
      </c>
      <c r="F51" s="9">
        <f>107*2+114+111*2+106</f>
        <v>656</v>
      </c>
      <c r="G51" s="9">
        <f t="shared" si="0"/>
        <v>1994</v>
      </c>
      <c r="H51" s="9">
        <v>4391</v>
      </c>
    </row>
    <row r="52" spans="1:19" ht="15" customHeight="1">
      <c r="B52" s="3" t="s">
        <v>18</v>
      </c>
      <c r="C52" s="9">
        <f>222*2+197*2+173+172</f>
        <v>1183</v>
      </c>
      <c r="D52" s="9">
        <f>123*2+98+99+98+99</f>
        <v>640</v>
      </c>
      <c r="E52" s="9">
        <v>492</v>
      </c>
      <c r="F52" s="9">
        <f>49*2+74*4</f>
        <v>394</v>
      </c>
      <c r="G52" s="9">
        <f t="shared" si="0"/>
        <v>1723</v>
      </c>
      <c r="H52" s="9">
        <v>4432</v>
      </c>
    </row>
    <row r="53" spans="1:19" ht="15" customHeight="1">
      <c r="B53" s="3" t="s">
        <v>5</v>
      </c>
      <c r="C53" s="9">
        <f>186+192+185+182+173+171</f>
        <v>1089</v>
      </c>
      <c r="D53" s="9">
        <f>151+152+149+142+131+144</f>
        <v>869</v>
      </c>
      <c r="E53" s="9">
        <v>332</v>
      </c>
      <c r="F53" s="9">
        <f>85+87+90+95+90+96</f>
        <v>543</v>
      </c>
      <c r="G53" s="9">
        <f t="shared" si="0"/>
        <v>1922</v>
      </c>
      <c r="H53" s="9">
        <v>4755</v>
      </c>
    </row>
    <row r="54" spans="1:19" ht="15" customHeight="1">
      <c r="B54" s="3" t="s">
        <v>20</v>
      </c>
      <c r="C54" s="9">
        <f>272*2+227*2+204*2</f>
        <v>1406</v>
      </c>
      <c r="D54" s="9">
        <f>159*4+136*2</f>
        <v>908</v>
      </c>
      <c r="E54" s="9">
        <v>270</v>
      </c>
      <c r="F54" s="9">
        <v>270</v>
      </c>
      <c r="G54" s="9">
        <f t="shared" si="0"/>
        <v>1904</v>
      </c>
      <c r="H54" s="9">
        <v>4758</v>
      </c>
    </row>
    <row r="55" spans="1:19" ht="15" customHeight="1">
      <c r="B55" s="3" t="s">
        <v>6</v>
      </c>
      <c r="C55" s="9">
        <f>181*6</f>
        <v>1086</v>
      </c>
      <c r="D55" s="9">
        <f>151*6</f>
        <v>906</v>
      </c>
      <c r="E55" s="9">
        <v>216</v>
      </c>
      <c r="F55" s="9">
        <f>126*6</f>
        <v>756</v>
      </c>
      <c r="G55" s="9">
        <f t="shared" si="0"/>
        <v>2454</v>
      </c>
      <c r="H55" s="9">
        <v>5418</v>
      </c>
      <c r="K55" s="133"/>
      <c r="L55" s="133"/>
      <c r="M55" s="133"/>
      <c r="N55" s="133"/>
      <c r="O55" s="133"/>
      <c r="P55" s="133"/>
      <c r="Q55" s="133"/>
      <c r="R55" s="133"/>
      <c r="S55" s="133"/>
    </row>
    <row r="56" spans="1:19" ht="15" customHeight="1">
      <c r="B56" s="3" t="s">
        <v>9</v>
      </c>
      <c r="C56" s="9">
        <f>363+314+231*4</f>
        <v>1601</v>
      </c>
      <c r="D56" s="9">
        <f>198*2+165*4</f>
        <v>1056</v>
      </c>
      <c r="E56" s="9">
        <v>396</v>
      </c>
      <c r="F56" s="9">
        <f>50+198*4+113</f>
        <v>955</v>
      </c>
      <c r="G56" s="9">
        <f t="shared" si="0"/>
        <v>1536</v>
      </c>
      <c r="H56" s="9">
        <v>5544</v>
      </c>
    </row>
    <row r="57" spans="1:19" ht="15" customHeight="1">
      <c r="J57" s="1" t="s">
        <v>47</v>
      </c>
    </row>
    <row r="58" spans="1:19" ht="15" customHeight="1">
      <c r="A58" s="27"/>
      <c r="B58" s="27"/>
      <c r="C58" s="27"/>
      <c r="D58" s="27"/>
      <c r="E58" s="27"/>
      <c r="F58" s="27"/>
      <c r="G58" s="27"/>
      <c r="H58" s="27"/>
      <c r="I58" s="27"/>
      <c r="J58" s="82" t="s">
        <v>125</v>
      </c>
      <c r="K58" s="27"/>
      <c r="L58" s="27"/>
      <c r="M58" s="27"/>
      <c r="N58" s="27"/>
      <c r="O58" s="27"/>
      <c r="P58" s="27"/>
      <c r="Q58" s="27"/>
    </row>
    <row r="59" spans="1:19" ht="15" customHeight="1">
      <c r="A59" s="79"/>
      <c r="B59" s="79"/>
      <c r="C59" s="79"/>
      <c r="D59" s="79"/>
      <c r="E59" s="79"/>
      <c r="F59" s="79"/>
      <c r="G59" s="79"/>
      <c r="H59" s="79"/>
      <c r="I59" s="79"/>
      <c r="J59" s="79"/>
      <c r="K59" s="79"/>
      <c r="L59" s="79"/>
      <c r="M59" s="79"/>
      <c r="N59" s="79"/>
      <c r="O59" s="79"/>
    </row>
    <row r="60" spans="1:19" ht="15" customHeight="1">
      <c r="A60" s="79"/>
      <c r="B60" s="79"/>
      <c r="C60" s="79"/>
      <c r="D60" s="79"/>
      <c r="E60" s="79"/>
      <c r="F60" s="79"/>
      <c r="G60" s="79"/>
      <c r="H60" s="79"/>
      <c r="I60" s="79"/>
      <c r="J60" s="79"/>
      <c r="K60" s="79"/>
      <c r="L60" s="79"/>
      <c r="M60" s="79"/>
      <c r="N60" s="79"/>
      <c r="O60" s="79"/>
    </row>
    <row r="61" spans="1:19" ht="15" customHeight="1">
      <c r="A61" s="95" t="s">
        <v>112</v>
      </c>
    </row>
    <row r="62" spans="1:19" ht="15" customHeight="1">
      <c r="A62" s="82" t="s">
        <v>130</v>
      </c>
      <c r="Q62" s="27"/>
    </row>
    <row r="63" spans="1:19" ht="15" customHeight="1">
      <c r="Q63" s="50"/>
    </row>
    <row r="64" spans="1:19" ht="15" customHeight="1">
      <c r="B64" s="2"/>
      <c r="C64" s="34" t="s">
        <v>31</v>
      </c>
      <c r="D64" s="10"/>
      <c r="E64" s="80"/>
      <c r="G64" s="80"/>
    </row>
    <row r="65" spans="2:4" ht="15" customHeight="1">
      <c r="B65" s="3" t="s">
        <v>29</v>
      </c>
      <c r="C65" s="98">
        <f>53*4</f>
        <v>212</v>
      </c>
      <c r="D65" s="97"/>
    </row>
    <row r="66" spans="2:4" ht="15" customHeight="1">
      <c r="B66" s="3" t="s">
        <v>1</v>
      </c>
      <c r="C66" s="98">
        <f>60*4</f>
        <v>240</v>
      </c>
      <c r="D66" s="92"/>
    </row>
    <row r="67" spans="2:4" ht="15" customHeight="1">
      <c r="B67" s="3" t="s">
        <v>19</v>
      </c>
      <c r="C67" s="98">
        <f>120+160</f>
        <v>280</v>
      </c>
      <c r="D67" s="92"/>
    </row>
    <row r="68" spans="2:4" ht="15" customHeight="1">
      <c r="B68" s="3" t="s">
        <v>28</v>
      </c>
      <c r="C68" s="110">
        <f>85*2+56*2</f>
        <v>282</v>
      </c>
      <c r="D68" s="92"/>
    </row>
    <row r="69" spans="2:4" ht="15" customHeight="1">
      <c r="B69" s="3" t="s">
        <v>32</v>
      </c>
      <c r="C69" s="98">
        <f>75+65+75+68</f>
        <v>283</v>
      </c>
      <c r="D69" s="92"/>
    </row>
    <row r="70" spans="2:4" ht="15" customHeight="1">
      <c r="B70" s="3" t="s">
        <v>16</v>
      </c>
      <c r="C70" s="110">
        <f>72*4+36</f>
        <v>324</v>
      </c>
      <c r="D70" s="92"/>
    </row>
    <row r="71" spans="2:4" ht="15" customHeight="1">
      <c r="B71" s="3" t="s">
        <v>4</v>
      </c>
      <c r="C71" s="110">
        <f>57*3+55*3</f>
        <v>336</v>
      </c>
      <c r="D71" s="97"/>
    </row>
    <row r="72" spans="2:4" ht="15" customHeight="1">
      <c r="B72" s="3" t="s">
        <v>27</v>
      </c>
      <c r="C72" s="110">
        <v>349</v>
      </c>
      <c r="D72" s="92"/>
    </row>
    <row r="73" spans="2:4" ht="15" customHeight="1">
      <c r="B73" s="51" t="s">
        <v>8</v>
      </c>
      <c r="C73" s="101">
        <f>72*5</f>
        <v>360</v>
      </c>
      <c r="D73" s="92"/>
    </row>
    <row r="74" spans="2:4" ht="15" customHeight="1">
      <c r="B74" s="3" t="s">
        <v>2</v>
      </c>
      <c r="C74" s="110">
        <f>84+85+104+108</f>
        <v>381</v>
      </c>
      <c r="D74" s="97"/>
    </row>
    <row r="75" spans="2:4" ht="15" customHeight="1">
      <c r="B75" s="3" t="s">
        <v>5</v>
      </c>
      <c r="C75" s="115">
        <v>412</v>
      </c>
      <c r="D75" s="97"/>
    </row>
    <row r="76" spans="2:4" ht="15" customHeight="1">
      <c r="B76" s="3" t="s">
        <v>13</v>
      </c>
      <c r="C76" s="110">
        <f>216*2</f>
        <v>432</v>
      </c>
      <c r="D76" s="92"/>
    </row>
    <row r="77" spans="2:4" ht="15" customHeight="1">
      <c r="B77" s="3" t="s">
        <v>0</v>
      </c>
      <c r="C77" s="110">
        <f>110*4</f>
        <v>440</v>
      </c>
      <c r="D77" s="97"/>
    </row>
    <row r="78" spans="2:4" ht="15" customHeight="1">
      <c r="B78" s="3" t="s">
        <v>18</v>
      </c>
      <c r="C78" s="110">
        <f>99*2+74*2+49*2</f>
        <v>444</v>
      </c>
      <c r="D78" s="97"/>
    </row>
    <row r="79" spans="2:4" ht="15" customHeight="1">
      <c r="B79" s="3" t="s">
        <v>14</v>
      </c>
      <c r="C79" s="110">
        <f>248+227</f>
        <v>475</v>
      </c>
      <c r="D79" s="97"/>
    </row>
    <row r="80" spans="2:4" ht="15" customHeight="1">
      <c r="B80" s="3" t="s">
        <v>20</v>
      </c>
      <c r="C80" s="110">
        <f>91*6</f>
        <v>546</v>
      </c>
      <c r="D80" s="92"/>
    </row>
    <row r="81" spans="1:6" ht="15" customHeight="1">
      <c r="B81" s="3" t="s">
        <v>3</v>
      </c>
      <c r="C81" s="110">
        <f>394+184</f>
        <v>578</v>
      </c>
      <c r="D81" s="97"/>
    </row>
    <row r="82" spans="1:6" ht="15" customHeight="1">
      <c r="B82" s="3" t="s">
        <v>9</v>
      </c>
      <c r="C82" s="110">
        <f>99*6</f>
        <v>594</v>
      </c>
      <c r="D82" s="92"/>
    </row>
    <row r="83" spans="1:6" ht="15" customHeight="1">
      <c r="B83" s="3" t="s">
        <v>7</v>
      </c>
      <c r="C83" s="115">
        <v>600</v>
      </c>
      <c r="D83" s="92"/>
    </row>
    <row r="84" spans="1:6" ht="15" customHeight="1">
      <c r="B84" s="3" t="s">
        <v>15</v>
      </c>
      <c r="C84" s="110">
        <f>228+399</f>
        <v>627</v>
      </c>
      <c r="D84" s="92"/>
      <c r="E84" s="11"/>
    </row>
    <row r="85" spans="1:6" ht="15" customHeight="1">
      <c r="B85" s="3" t="s">
        <v>17</v>
      </c>
      <c r="C85" s="110">
        <f>120*3+103*2+64</f>
        <v>630</v>
      </c>
      <c r="D85" s="97"/>
      <c r="E85" s="11"/>
    </row>
    <row r="86" spans="1:6" ht="15" customHeight="1">
      <c r="B86" s="3" t="s">
        <v>6</v>
      </c>
      <c r="C86" s="110">
        <f>108*6</f>
        <v>648</v>
      </c>
      <c r="D86" s="96"/>
    </row>
    <row r="87" spans="1:6" ht="15" customHeight="1">
      <c r="B87" s="3" t="s">
        <v>26</v>
      </c>
      <c r="C87" s="17" t="s">
        <v>37</v>
      </c>
      <c r="D87" s="96"/>
    </row>
    <row r="88" spans="1:6" ht="15" customHeight="1">
      <c r="B88" s="113" t="s">
        <v>23</v>
      </c>
      <c r="C88" s="17" t="s">
        <v>37</v>
      </c>
      <c r="D88" s="96"/>
      <c r="F88" s="82" t="s">
        <v>125</v>
      </c>
    </row>
    <row r="89" spans="1:6" ht="15" customHeight="1">
      <c r="B89" s="113" t="s">
        <v>24</v>
      </c>
      <c r="C89" s="17" t="s">
        <v>37</v>
      </c>
      <c r="D89" s="96"/>
    </row>
    <row r="90" spans="1:6" ht="15" customHeight="1">
      <c r="B90" s="3" t="s">
        <v>21</v>
      </c>
      <c r="C90" s="17" t="s">
        <v>37</v>
      </c>
      <c r="D90" s="96"/>
    </row>
    <row r="91" spans="1:6" ht="15" customHeight="1">
      <c r="B91" s="3" t="s">
        <v>22</v>
      </c>
      <c r="C91" s="17" t="s">
        <v>37</v>
      </c>
      <c r="D91" s="96"/>
    </row>
    <row r="92" spans="1:6" ht="15" customHeight="1">
      <c r="B92" s="3" t="s">
        <v>25</v>
      </c>
      <c r="C92" s="17" t="s">
        <v>37</v>
      </c>
      <c r="D92" s="96"/>
    </row>
    <row r="93" spans="1:6" ht="15" customHeight="1">
      <c r="B93" s="3"/>
      <c r="C93" s="17"/>
      <c r="D93" s="96"/>
    </row>
    <row r="94" spans="1:6" ht="15" customHeight="1"/>
    <row r="95" spans="1:6" ht="15" customHeight="1">
      <c r="A95" s="95" t="s">
        <v>113</v>
      </c>
    </row>
    <row r="96" spans="1:6" ht="15" customHeight="1">
      <c r="A96" s="82" t="s">
        <v>132</v>
      </c>
    </row>
    <row r="97" spans="2:8" ht="15" customHeight="1"/>
    <row r="98" spans="2:8" ht="15" customHeight="1">
      <c r="B98" s="12"/>
      <c r="C98" s="102" t="s">
        <v>31</v>
      </c>
      <c r="D98" s="99"/>
      <c r="E98" s="80"/>
      <c r="G98" s="80"/>
    </row>
    <row r="99" spans="2:8" ht="15" customHeight="1">
      <c r="B99" s="105" t="s">
        <v>32</v>
      </c>
      <c r="C99" s="103">
        <f>37*2+53+57</f>
        <v>184</v>
      </c>
    </row>
    <row r="100" spans="2:8" ht="15" customHeight="1">
      <c r="B100" s="105" t="s">
        <v>6</v>
      </c>
      <c r="C100" s="111">
        <f>36*6</f>
        <v>216</v>
      </c>
    </row>
    <row r="101" spans="2:8" ht="15" customHeight="1">
      <c r="B101" s="105" t="s">
        <v>28</v>
      </c>
      <c r="C101" s="103">
        <f>56*4</f>
        <v>224</v>
      </c>
      <c r="H101" s="14"/>
    </row>
    <row r="102" spans="2:8" ht="15" customHeight="1">
      <c r="B102" s="105" t="s">
        <v>29</v>
      </c>
      <c r="C102" s="103">
        <f>79*3+53</f>
        <v>290</v>
      </c>
    </row>
    <row r="103" spans="2:8" ht="15" customHeight="1">
      <c r="B103" s="105" t="s">
        <v>27</v>
      </c>
      <c r="C103" s="111">
        <f>58*5</f>
        <v>290</v>
      </c>
    </row>
    <row r="104" spans="2:8" ht="15" customHeight="1">
      <c r="B104" s="105" t="s">
        <v>1</v>
      </c>
      <c r="C104" s="103">
        <f>90*2+60*2</f>
        <v>300</v>
      </c>
    </row>
    <row r="105" spans="2:8" ht="15" customHeight="1">
      <c r="B105" s="105" t="s">
        <v>20</v>
      </c>
      <c r="C105" s="103">
        <f>45*4+68*2</f>
        <v>316</v>
      </c>
    </row>
    <row r="106" spans="2:8" ht="15" customHeight="1">
      <c r="B106" s="105" t="s">
        <v>2</v>
      </c>
      <c r="C106" s="103">
        <f>75+80+83+81</f>
        <v>319</v>
      </c>
    </row>
    <row r="107" spans="2:8" ht="15" customHeight="1">
      <c r="B107" s="105" t="s">
        <v>19</v>
      </c>
      <c r="C107" s="103">
        <f>140+180</f>
        <v>320</v>
      </c>
    </row>
    <row r="108" spans="2:8" ht="15" customHeight="1">
      <c r="B108" s="105" t="s">
        <v>13</v>
      </c>
      <c r="C108" s="103">
        <f>162*2</f>
        <v>324</v>
      </c>
    </row>
    <row r="109" spans="2:8" ht="15" customHeight="1">
      <c r="B109" s="105" t="s">
        <v>4</v>
      </c>
      <c r="C109" s="111">
        <f>57*3+55*2+53</f>
        <v>334</v>
      </c>
    </row>
    <row r="110" spans="2:8" ht="15" customHeight="1">
      <c r="B110" s="117" t="s">
        <v>7</v>
      </c>
      <c r="C110" s="103">
        <v>360</v>
      </c>
    </row>
    <row r="111" spans="2:8" ht="15" customHeight="1">
      <c r="B111" s="117" t="s">
        <v>15</v>
      </c>
      <c r="C111" s="103">
        <f>114+257</f>
        <v>371</v>
      </c>
    </row>
    <row r="112" spans="2:8" ht="15" customHeight="1">
      <c r="B112" s="117" t="s">
        <v>23</v>
      </c>
      <c r="C112" s="103">
        <f>62*6</f>
        <v>372</v>
      </c>
    </row>
    <row r="113" spans="1:16" ht="15" customHeight="1">
      <c r="B113" s="117" t="s">
        <v>14</v>
      </c>
      <c r="C113" s="103">
        <f>180+204</f>
        <v>384</v>
      </c>
    </row>
    <row r="114" spans="1:16" ht="15" customHeight="1">
      <c r="B114" s="117" t="s">
        <v>18</v>
      </c>
      <c r="C114" s="103">
        <f>74*4+49*2</f>
        <v>394</v>
      </c>
    </row>
    <row r="115" spans="1:16" ht="15" customHeight="1">
      <c r="B115" s="117" t="s">
        <v>3</v>
      </c>
      <c r="C115" s="103">
        <f>210+210</f>
        <v>420</v>
      </c>
    </row>
    <row r="116" spans="1:16" ht="15" customHeight="1">
      <c r="B116" s="117" t="s">
        <v>16</v>
      </c>
      <c r="C116" s="103">
        <f>72*3+108*2</f>
        <v>432</v>
      </c>
    </row>
    <row r="117" spans="1:16" ht="15" customHeight="1">
      <c r="B117" s="117" t="s">
        <v>5</v>
      </c>
      <c r="C117" s="103">
        <f>85+81+83+70+82+72</f>
        <v>473</v>
      </c>
    </row>
    <row r="118" spans="1:16" ht="15" customHeight="1">
      <c r="B118" s="117" t="s">
        <v>9</v>
      </c>
      <c r="C118" s="103">
        <f>99*4+66*2</f>
        <v>528</v>
      </c>
    </row>
    <row r="119" spans="1:16" ht="15" customHeight="1">
      <c r="B119" s="106" t="s">
        <v>8</v>
      </c>
      <c r="C119" s="104">
        <f>108*5</f>
        <v>540</v>
      </c>
    </row>
    <row r="120" spans="1:16" ht="15" customHeight="1">
      <c r="B120" s="105" t="s">
        <v>0</v>
      </c>
      <c r="C120" s="111">
        <f>137*4</f>
        <v>548</v>
      </c>
    </row>
    <row r="121" spans="1:16" ht="15" customHeight="1">
      <c r="B121" s="105" t="s">
        <v>17</v>
      </c>
      <c r="C121" s="103">
        <f>98*6</f>
        <v>588</v>
      </c>
    </row>
    <row r="122" spans="1:16" ht="15" customHeight="1">
      <c r="B122" s="117" t="s">
        <v>26</v>
      </c>
      <c r="C122" s="17" t="s">
        <v>37</v>
      </c>
      <c r="D122" s="100"/>
      <c r="F122" s="82" t="s">
        <v>125</v>
      </c>
    </row>
    <row r="123" spans="1:16" ht="15" customHeight="1">
      <c r="B123" s="117" t="s">
        <v>22</v>
      </c>
      <c r="C123" s="17" t="s">
        <v>37</v>
      </c>
      <c r="D123" s="100"/>
    </row>
    <row r="124" spans="1:16" ht="15" customHeight="1">
      <c r="B124" s="117" t="s">
        <v>24</v>
      </c>
      <c r="C124" s="17" t="s">
        <v>37</v>
      </c>
      <c r="D124" s="100"/>
    </row>
    <row r="125" spans="1:16" ht="15" customHeight="1">
      <c r="B125" s="117" t="s">
        <v>25</v>
      </c>
      <c r="C125" s="17" t="s">
        <v>37</v>
      </c>
      <c r="D125" s="100"/>
    </row>
    <row r="126" spans="1:16" ht="15" customHeight="1">
      <c r="B126" s="117" t="s">
        <v>21</v>
      </c>
      <c r="C126" s="17" t="s">
        <v>37</v>
      </c>
      <c r="D126" s="100"/>
    </row>
    <row r="127" spans="1:16" ht="15" customHeight="1">
      <c r="A127" s="15"/>
      <c r="B127" s="15"/>
      <c r="C127" s="15"/>
      <c r="D127" s="15"/>
      <c r="E127" s="15"/>
      <c r="F127" s="15"/>
      <c r="G127" s="15"/>
      <c r="H127" s="15"/>
      <c r="I127" s="15"/>
      <c r="J127" s="15"/>
      <c r="K127" s="15"/>
      <c r="L127" s="15"/>
      <c r="M127" s="15"/>
      <c r="N127" s="15"/>
      <c r="O127" s="15"/>
      <c r="P127" s="15"/>
    </row>
    <row r="128" spans="1:16" ht="15" customHeight="1">
      <c r="A128" s="15"/>
      <c r="B128" s="15"/>
      <c r="C128" s="15"/>
      <c r="D128" s="15"/>
      <c r="E128" s="15"/>
      <c r="F128" s="15"/>
      <c r="G128" s="15"/>
      <c r="H128" s="15"/>
      <c r="I128" s="15"/>
      <c r="J128" s="15"/>
      <c r="K128" s="15"/>
      <c r="L128" s="15"/>
      <c r="M128" s="15"/>
      <c r="N128" s="15"/>
      <c r="O128" s="15"/>
      <c r="P128" s="15"/>
    </row>
    <row r="129" spans="1:16" ht="15" customHeight="1">
      <c r="A129" s="15"/>
      <c r="B129" s="15"/>
      <c r="C129" s="15"/>
      <c r="D129" s="15"/>
      <c r="E129" s="15"/>
      <c r="F129" s="15"/>
      <c r="G129" s="15"/>
      <c r="H129" s="15"/>
      <c r="I129" s="15"/>
      <c r="J129" s="15"/>
      <c r="K129" s="15"/>
      <c r="L129" s="15"/>
      <c r="M129" s="15"/>
      <c r="N129" s="15"/>
      <c r="O129" s="15"/>
      <c r="P129" s="15"/>
    </row>
    <row r="130" spans="1:16" ht="15" customHeight="1">
      <c r="A130" s="15"/>
      <c r="B130" s="15"/>
      <c r="C130" s="15"/>
      <c r="D130" s="15"/>
      <c r="E130" s="15"/>
      <c r="F130" s="15"/>
      <c r="G130" s="15"/>
      <c r="H130" s="15"/>
      <c r="I130" s="15"/>
      <c r="J130" s="15"/>
      <c r="K130" s="15"/>
      <c r="L130" s="15"/>
      <c r="M130" s="15"/>
      <c r="N130" s="15"/>
      <c r="O130" s="15"/>
      <c r="P130" s="15"/>
    </row>
    <row r="131" spans="1:16" ht="15" customHeight="1">
      <c r="A131" s="15"/>
      <c r="B131" s="15"/>
      <c r="C131" s="15"/>
      <c r="D131" s="15"/>
      <c r="E131" s="15"/>
      <c r="F131" s="15"/>
      <c r="G131" s="15"/>
      <c r="H131" s="15"/>
      <c r="I131" s="15"/>
      <c r="J131" s="15"/>
      <c r="K131" s="15"/>
      <c r="L131" s="15"/>
      <c r="M131" s="15"/>
      <c r="N131" s="15"/>
      <c r="O131" s="15"/>
      <c r="P131" s="15"/>
    </row>
    <row r="132" spans="1:16" ht="15" customHeight="1">
      <c r="A132" s="15"/>
      <c r="B132" s="15"/>
      <c r="C132" s="15"/>
      <c r="D132" s="15"/>
      <c r="E132" s="15"/>
      <c r="F132" s="15"/>
      <c r="G132" s="15"/>
      <c r="H132" s="15"/>
      <c r="I132" s="15"/>
      <c r="J132" s="15"/>
      <c r="K132" s="15"/>
      <c r="L132" s="15"/>
      <c r="M132" s="15"/>
      <c r="N132" s="15"/>
      <c r="O132" s="15"/>
      <c r="P132" s="15"/>
    </row>
    <row r="133" spans="1:16" ht="15" customHeight="1">
      <c r="A133" s="15"/>
      <c r="B133" s="15"/>
      <c r="C133" s="15"/>
      <c r="D133" s="15"/>
      <c r="E133" s="15"/>
      <c r="F133" s="15"/>
      <c r="G133" s="15"/>
      <c r="H133" s="15"/>
      <c r="I133" s="15"/>
      <c r="J133" s="15"/>
      <c r="K133" s="15"/>
      <c r="L133" s="15"/>
      <c r="M133" s="15"/>
      <c r="N133" s="15"/>
      <c r="O133" s="15"/>
      <c r="P133" s="15"/>
    </row>
    <row r="134" spans="1:16" ht="15" customHeight="1">
      <c r="A134" s="15"/>
      <c r="B134" s="15"/>
      <c r="C134" s="15"/>
      <c r="D134" s="15"/>
      <c r="E134" s="15"/>
      <c r="F134" s="15"/>
      <c r="G134" s="15"/>
      <c r="H134" s="15"/>
      <c r="I134" s="15"/>
      <c r="J134" s="15"/>
      <c r="K134" s="15"/>
      <c r="L134" s="15"/>
      <c r="M134" s="15"/>
      <c r="N134" s="15"/>
      <c r="O134" s="15"/>
      <c r="P134" s="15"/>
    </row>
    <row r="135" spans="1:16" ht="15" customHeight="1">
      <c r="A135" s="15"/>
      <c r="B135" s="15"/>
      <c r="C135" s="15"/>
      <c r="D135" s="15"/>
      <c r="E135" s="15"/>
      <c r="F135" s="15"/>
      <c r="G135" s="15"/>
      <c r="H135" s="15"/>
      <c r="I135" s="15"/>
      <c r="J135" s="15"/>
      <c r="K135" s="15"/>
      <c r="L135" s="15"/>
      <c r="M135" s="15"/>
      <c r="N135" s="15"/>
      <c r="O135" s="15"/>
      <c r="P135" s="15"/>
    </row>
    <row r="136" spans="1:16" ht="15" customHeight="1">
      <c r="A136" s="15"/>
      <c r="B136" s="15"/>
      <c r="C136" s="15"/>
      <c r="D136" s="15"/>
      <c r="E136" s="15"/>
      <c r="F136" s="15"/>
      <c r="G136" s="15"/>
      <c r="H136" s="15"/>
      <c r="I136" s="15"/>
      <c r="J136" s="15"/>
      <c r="K136" s="15"/>
      <c r="L136" s="15"/>
      <c r="M136" s="15"/>
      <c r="N136" s="15"/>
      <c r="O136" s="15"/>
      <c r="P136" s="15"/>
    </row>
    <row r="137" spans="1:16" ht="15" customHeight="1">
      <c r="A137" s="15"/>
      <c r="B137" s="15"/>
      <c r="C137" s="15"/>
      <c r="D137" s="15"/>
      <c r="E137" s="15"/>
      <c r="F137" s="15"/>
      <c r="G137" s="15"/>
      <c r="H137" s="15"/>
      <c r="I137" s="15"/>
      <c r="J137" s="15"/>
      <c r="K137" s="15"/>
      <c r="L137" s="15"/>
      <c r="M137" s="15"/>
      <c r="N137" s="15"/>
      <c r="O137" s="15"/>
      <c r="P137" s="15"/>
    </row>
    <row r="138" spans="1:16" ht="15" customHeight="1">
      <c r="A138" s="15"/>
      <c r="B138" s="15"/>
      <c r="C138" s="15"/>
      <c r="D138" s="15"/>
      <c r="E138" s="15"/>
      <c r="F138" s="15"/>
      <c r="G138" s="15"/>
      <c r="H138" s="15"/>
      <c r="I138" s="15"/>
      <c r="J138" s="15"/>
      <c r="K138" s="15"/>
      <c r="L138" s="15"/>
      <c r="M138" s="15"/>
      <c r="N138" s="15"/>
      <c r="O138" s="15"/>
      <c r="P138" s="15"/>
    </row>
    <row r="139" spans="1:16" ht="15" customHeight="1">
      <c r="A139" s="15"/>
      <c r="B139" s="15"/>
      <c r="C139" s="15"/>
      <c r="D139" s="15"/>
      <c r="E139" s="15"/>
      <c r="F139" s="15"/>
      <c r="G139" s="15"/>
      <c r="H139" s="15"/>
      <c r="I139" s="15"/>
      <c r="J139" s="15"/>
      <c r="K139" s="15"/>
      <c r="L139" s="15"/>
      <c r="M139" s="15"/>
      <c r="N139" s="15"/>
      <c r="O139" s="15"/>
      <c r="P139" s="15"/>
    </row>
    <row r="140" spans="1:16" ht="15" customHeight="1">
      <c r="A140" s="15"/>
      <c r="B140" s="15"/>
      <c r="C140" s="15"/>
      <c r="D140" s="15"/>
      <c r="E140" s="15"/>
      <c r="F140" s="15"/>
      <c r="G140" s="15"/>
      <c r="H140" s="15"/>
      <c r="I140" s="15"/>
      <c r="J140" s="15"/>
      <c r="K140" s="15"/>
      <c r="L140" s="15"/>
      <c r="M140" s="15"/>
      <c r="N140" s="15"/>
      <c r="O140" s="15"/>
      <c r="P140" s="15"/>
    </row>
    <row r="141" spans="1:16" ht="15" customHeight="1">
      <c r="A141" s="15"/>
      <c r="B141" s="15"/>
      <c r="C141" s="15"/>
      <c r="D141" s="15"/>
      <c r="E141" s="15"/>
      <c r="F141" s="15"/>
      <c r="G141" s="15"/>
      <c r="H141" s="15"/>
      <c r="I141" s="15"/>
      <c r="J141" s="15"/>
      <c r="K141" s="15"/>
      <c r="L141" s="15"/>
      <c r="M141" s="15"/>
      <c r="N141" s="15"/>
      <c r="O141" s="15"/>
      <c r="P141" s="15"/>
    </row>
    <row r="142" spans="1:16" ht="15" customHeight="1">
      <c r="A142" s="15"/>
      <c r="B142" s="15"/>
      <c r="C142" s="15"/>
      <c r="D142" s="15"/>
      <c r="E142" s="15"/>
      <c r="F142" s="15"/>
      <c r="G142" s="15"/>
      <c r="H142" s="15"/>
      <c r="I142" s="15"/>
      <c r="J142" s="15"/>
      <c r="K142" s="15"/>
      <c r="L142" s="15"/>
      <c r="M142" s="15"/>
      <c r="N142" s="15"/>
      <c r="O142" s="15"/>
      <c r="P142" s="15"/>
    </row>
    <row r="143" spans="1:16" ht="15" customHeight="1">
      <c r="A143" s="15"/>
      <c r="B143" s="15"/>
      <c r="C143" s="15"/>
      <c r="D143" s="15"/>
      <c r="E143" s="15"/>
      <c r="F143" s="15"/>
      <c r="G143" s="15"/>
      <c r="H143" s="15"/>
      <c r="I143" s="15"/>
      <c r="J143" s="15"/>
      <c r="K143" s="15"/>
      <c r="L143" s="15"/>
      <c r="M143" s="15"/>
      <c r="N143" s="15"/>
      <c r="O143" s="15"/>
      <c r="P143" s="15"/>
    </row>
    <row r="144" spans="1:16" ht="15" customHeight="1">
      <c r="A144" s="15"/>
      <c r="B144" s="15"/>
      <c r="C144" s="15"/>
      <c r="D144" s="15"/>
      <c r="E144" s="15"/>
      <c r="F144" s="15"/>
      <c r="G144" s="15"/>
      <c r="H144" s="15"/>
      <c r="I144" s="15"/>
      <c r="J144" s="15"/>
      <c r="K144" s="15"/>
      <c r="L144" s="15"/>
      <c r="M144" s="15"/>
      <c r="N144" s="15"/>
      <c r="O144" s="15"/>
      <c r="P144" s="15"/>
    </row>
    <row r="145" spans="1:16" ht="15" customHeight="1">
      <c r="A145" s="15"/>
      <c r="B145" s="15"/>
      <c r="C145" s="15"/>
      <c r="D145" s="15"/>
      <c r="E145" s="15"/>
      <c r="F145" s="15"/>
      <c r="G145" s="15"/>
      <c r="H145" s="15"/>
      <c r="I145" s="15"/>
      <c r="J145" s="15"/>
      <c r="K145" s="15"/>
      <c r="L145" s="15"/>
      <c r="M145" s="15"/>
      <c r="N145" s="15"/>
      <c r="O145" s="15"/>
      <c r="P145" s="15"/>
    </row>
    <row r="146" spans="1:16" ht="15" customHeight="1">
      <c r="A146" s="15"/>
      <c r="B146" s="15"/>
      <c r="C146" s="15"/>
      <c r="D146" s="15"/>
      <c r="E146" s="15"/>
      <c r="F146" s="15"/>
      <c r="G146" s="15"/>
      <c r="H146" s="15"/>
      <c r="I146" s="15"/>
      <c r="J146" s="15"/>
      <c r="K146" s="15"/>
      <c r="L146" s="15"/>
      <c r="M146" s="15"/>
      <c r="N146" s="15"/>
      <c r="O146" s="15"/>
      <c r="P146" s="15"/>
    </row>
    <row r="147" spans="1:16" ht="15" customHeight="1">
      <c r="A147" s="15"/>
      <c r="B147" s="15"/>
      <c r="C147" s="15"/>
      <c r="D147" s="15"/>
      <c r="E147" s="15"/>
      <c r="F147" s="15"/>
      <c r="G147" s="15"/>
      <c r="H147" s="15"/>
      <c r="I147" s="15"/>
      <c r="J147" s="15"/>
      <c r="K147" s="15"/>
      <c r="L147" s="15"/>
      <c r="M147" s="15"/>
      <c r="N147" s="15"/>
      <c r="O147" s="15"/>
      <c r="P147" s="15"/>
    </row>
    <row r="148" spans="1:16" ht="15" customHeight="1">
      <c r="A148" s="15"/>
      <c r="B148" s="15"/>
      <c r="C148" s="15"/>
      <c r="D148" s="15"/>
      <c r="E148" s="15"/>
      <c r="F148" s="15"/>
      <c r="G148" s="15"/>
      <c r="H148" s="15"/>
      <c r="I148" s="15"/>
      <c r="J148" s="15"/>
      <c r="K148" s="15"/>
      <c r="L148" s="15"/>
      <c r="M148" s="15"/>
      <c r="N148" s="15"/>
      <c r="O148" s="15"/>
      <c r="P148" s="15"/>
    </row>
    <row r="149" spans="1:16" ht="15" customHeight="1">
      <c r="A149" s="15"/>
      <c r="B149" s="15"/>
      <c r="C149" s="15"/>
      <c r="D149" s="15"/>
      <c r="E149" s="15"/>
      <c r="F149" s="15"/>
      <c r="G149" s="15"/>
      <c r="H149" s="15"/>
      <c r="I149" s="15"/>
      <c r="J149" s="15"/>
      <c r="K149" s="15"/>
      <c r="L149" s="15"/>
      <c r="M149" s="15"/>
      <c r="N149" s="15"/>
      <c r="O149" s="15"/>
      <c r="P149" s="15"/>
    </row>
    <row r="150" spans="1:16" ht="15" customHeight="1">
      <c r="A150" s="15"/>
      <c r="B150" s="15"/>
      <c r="C150" s="15"/>
      <c r="D150" s="15"/>
      <c r="E150" s="15"/>
      <c r="F150" s="15"/>
      <c r="G150" s="15"/>
      <c r="H150" s="15"/>
      <c r="I150" s="15"/>
      <c r="J150" s="15"/>
      <c r="K150" s="15"/>
      <c r="L150" s="15"/>
      <c r="M150" s="15"/>
      <c r="N150" s="15"/>
      <c r="O150" s="15"/>
      <c r="P150" s="15"/>
    </row>
    <row r="151" spans="1:16" ht="15" customHeight="1">
      <c r="A151" s="15"/>
      <c r="B151" s="15"/>
      <c r="C151" s="15"/>
      <c r="D151" s="15"/>
      <c r="E151" s="15"/>
      <c r="F151" s="15"/>
      <c r="G151" s="15"/>
      <c r="H151" s="15"/>
      <c r="I151" s="15"/>
      <c r="J151" s="15"/>
      <c r="K151" s="15"/>
      <c r="L151" s="15"/>
      <c r="M151" s="15"/>
      <c r="N151" s="15"/>
      <c r="O151" s="15"/>
      <c r="P151" s="15"/>
    </row>
    <row r="152" spans="1:16">
      <c r="A152" s="15"/>
      <c r="B152" s="15"/>
      <c r="C152" s="15"/>
      <c r="D152" s="15"/>
      <c r="E152" s="15"/>
      <c r="F152" s="15"/>
      <c r="G152" s="15"/>
      <c r="H152" s="15"/>
      <c r="I152" s="15"/>
      <c r="J152" s="15"/>
      <c r="K152" s="15"/>
      <c r="L152" s="15"/>
      <c r="M152" s="15"/>
      <c r="N152" s="15"/>
      <c r="O152" s="15"/>
      <c r="P152" s="15"/>
    </row>
    <row r="153" spans="1:16">
      <c r="A153" s="15"/>
      <c r="B153" s="15"/>
      <c r="C153" s="15"/>
      <c r="D153" s="15"/>
      <c r="E153" s="15"/>
      <c r="F153" s="15"/>
      <c r="G153" s="15"/>
      <c r="H153" s="15"/>
      <c r="I153" s="15"/>
      <c r="J153" s="15"/>
      <c r="K153" s="15"/>
      <c r="L153" s="15"/>
      <c r="M153" s="15"/>
      <c r="N153" s="15"/>
      <c r="O153" s="15"/>
      <c r="P153" s="15"/>
    </row>
    <row r="154" spans="1:16">
      <c r="A154" s="15"/>
      <c r="B154" s="15"/>
      <c r="C154" s="15"/>
      <c r="D154" s="15"/>
      <c r="E154" s="15"/>
      <c r="F154" s="15"/>
      <c r="G154" s="15"/>
      <c r="H154" s="15"/>
      <c r="I154" s="15"/>
      <c r="J154" s="15"/>
      <c r="K154" s="15"/>
      <c r="L154" s="15"/>
      <c r="M154" s="15"/>
      <c r="N154" s="15"/>
      <c r="O154" s="15"/>
      <c r="P154" s="15"/>
    </row>
    <row r="155" spans="1:16">
      <c r="A155" s="15"/>
      <c r="B155" s="15"/>
      <c r="C155" s="15"/>
      <c r="D155" s="15"/>
      <c r="E155" s="15"/>
      <c r="F155" s="15"/>
      <c r="G155" s="15"/>
      <c r="H155" s="15"/>
      <c r="I155" s="15"/>
      <c r="J155" s="15"/>
      <c r="K155" s="15"/>
      <c r="L155" s="15"/>
      <c r="M155" s="15"/>
      <c r="N155" s="15"/>
      <c r="O155" s="15"/>
      <c r="P155" s="15"/>
    </row>
    <row r="156" spans="1:16">
      <c r="A156" s="15"/>
      <c r="B156" s="15"/>
      <c r="C156" s="15"/>
      <c r="D156" s="15"/>
      <c r="E156" s="15"/>
      <c r="F156" s="15"/>
      <c r="G156" s="15"/>
      <c r="H156" s="15"/>
      <c r="I156" s="15"/>
      <c r="J156" s="15"/>
      <c r="K156" s="15"/>
      <c r="L156" s="15"/>
      <c r="M156" s="15"/>
      <c r="N156" s="15"/>
      <c r="O156" s="15"/>
      <c r="P156" s="15"/>
    </row>
    <row r="157" spans="1:16">
      <c r="A157" s="15"/>
      <c r="B157" s="15"/>
      <c r="C157" s="15"/>
      <c r="D157" s="15"/>
      <c r="E157" s="15"/>
      <c r="F157" s="15"/>
      <c r="G157" s="15"/>
      <c r="H157" s="15"/>
      <c r="I157" s="15"/>
      <c r="J157" s="15"/>
      <c r="K157" s="15"/>
      <c r="L157" s="15"/>
      <c r="M157" s="15"/>
      <c r="N157" s="15"/>
      <c r="O157" s="15"/>
      <c r="P157" s="15"/>
    </row>
    <row r="158" spans="1:16">
      <c r="A158" s="15"/>
      <c r="B158" s="15"/>
      <c r="C158" s="15"/>
      <c r="D158" s="15"/>
      <c r="E158" s="15"/>
      <c r="F158" s="15"/>
      <c r="G158" s="15"/>
      <c r="H158" s="15"/>
      <c r="I158" s="15"/>
      <c r="J158" s="15"/>
      <c r="K158" s="15"/>
      <c r="L158" s="15"/>
      <c r="M158" s="15"/>
      <c r="N158" s="15"/>
      <c r="O158" s="15"/>
      <c r="P158" s="15"/>
    </row>
    <row r="159" spans="1:16">
      <c r="A159" s="15"/>
      <c r="B159" s="15"/>
      <c r="C159" s="15"/>
      <c r="D159" s="15"/>
      <c r="E159" s="15"/>
      <c r="F159" s="15"/>
      <c r="G159" s="15"/>
      <c r="H159" s="15"/>
      <c r="I159" s="15"/>
      <c r="J159" s="15"/>
      <c r="K159" s="15"/>
      <c r="L159" s="15"/>
      <c r="M159" s="15"/>
      <c r="N159" s="15"/>
      <c r="O159" s="15"/>
      <c r="P159" s="15"/>
    </row>
    <row r="160" spans="1:16">
      <c r="A160" s="15"/>
      <c r="B160" s="15"/>
      <c r="C160" s="15"/>
      <c r="D160" s="15"/>
      <c r="E160" s="15"/>
      <c r="F160" s="15"/>
      <c r="G160" s="15"/>
      <c r="H160" s="15"/>
      <c r="I160" s="15"/>
      <c r="J160" s="15"/>
      <c r="K160" s="15"/>
      <c r="L160" s="15"/>
      <c r="M160" s="15"/>
      <c r="N160" s="15"/>
      <c r="O160" s="15"/>
      <c r="P160" s="15"/>
    </row>
    <row r="161" spans="1:16">
      <c r="A161" s="15"/>
      <c r="B161" s="15"/>
      <c r="C161" s="15"/>
      <c r="D161" s="15"/>
      <c r="E161" s="15"/>
      <c r="F161" s="15"/>
      <c r="G161" s="15"/>
      <c r="H161" s="15"/>
      <c r="I161" s="15"/>
      <c r="J161" s="15"/>
      <c r="K161" s="15"/>
      <c r="L161" s="15"/>
      <c r="M161" s="15"/>
      <c r="N161" s="15"/>
      <c r="O161" s="15"/>
      <c r="P161" s="15"/>
    </row>
    <row r="162" spans="1:16">
      <c r="A162" s="15"/>
      <c r="B162" s="15"/>
      <c r="C162" s="15"/>
      <c r="D162" s="15"/>
      <c r="E162" s="15"/>
      <c r="F162" s="15"/>
      <c r="G162" s="15"/>
      <c r="H162" s="15"/>
      <c r="I162" s="15"/>
      <c r="J162" s="15"/>
      <c r="K162" s="15"/>
      <c r="L162" s="15"/>
      <c r="M162" s="15"/>
      <c r="N162" s="15"/>
      <c r="O162" s="15"/>
      <c r="P162" s="15"/>
    </row>
    <row r="163" spans="1:16">
      <c r="A163" s="15"/>
      <c r="B163" s="15"/>
      <c r="C163" s="15"/>
      <c r="D163" s="15"/>
      <c r="E163" s="15"/>
      <c r="F163" s="15"/>
      <c r="G163" s="15"/>
      <c r="H163" s="15"/>
      <c r="I163" s="15"/>
      <c r="J163" s="15"/>
      <c r="K163" s="15"/>
      <c r="L163" s="15"/>
      <c r="M163" s="15"/>
      <c r="N163" s="15"/>
      <c r="O163" s="15"/>
      <c r="P163" s="15"/>
    </row>
    <row r="164" spans="1:16">
      <c r="A164" s="15"/>
      <c r="B164" s="15"/>
      <c r="C164" s="15"/>
      <c r="D164" s="15"/>
      <c r="E164" s="15"/>
      <c r="F164" s="15"/>
      <c r="G164" s="15"/>
      <c r="H164" s="15"/>
      <c r="I164" s="15"/>
      <c r="J164" s="15"/>
      <c r="K164" s="15"/>
      <c r="L164" s="15"/>
      <c r="M164" s="15"/>
      <c r="N164" s="15"/>
      <c r="O164" s="15"/>
      <c r="P164" s="15"/>
    </row>
    <row r="165" spans="1:16">
      <c r="A165" s="15"/>
      <c r="B165" s="15"/>
      <c r="C165" s="15"/>
      <c r="D165" s="15"/>
      <c r="E165" s="15"/>
      <c r="F165" s="15"/>
      <c r="G165" s="15"/>
      <c r="H165" s="15"/>
      <c r="I165" s="15"/>
      <c r="J165" s="15"/>
      <c r="K165" s="15"/>
      <c r="L165" s="15"/>
      <c r="M165" s="15"/>
      <c r="N165" s="15"/>
      <c r="O165" s="15"/>
      <c r="P165" s="15"/>
    </row>
    <row r="166" spans="1:16">
      <c r="A166" s="15"/>
      <c r="B166" s="15"/>
      <c r="C166" s="15"/>
      <c r="D166" s="15"/>
      <c r="E166" s="15"/>
      <c r="F166" s="15"/>
      <c r="G166" s="15"/>
      <c r="H166" s="15"/>
      <c r="I166" s="15"/>
      <c r="J166" s="15"/>
      <c r="K166" s="15"/>
      <c r="L166" s="15"/>
      <c r="M166" s="15"/>
      <c r="N166" s="15"/>
      <c r="O166" s="15"/>
      <c r="P166" s="15"/>
    </row>
    <row r="167" spans="1:16">
      <c r="A167" s="15"/>
      <c r="B167" s="15"/>
      <c r="C167" s="15"/>
      <c r="D167" s="15"/>
      <c r="E167" s="15"/>
      <c r="F167" s="15"/>
      <c r="G167" s="15"/>
      <c r="H167" s="15"/>
      <c r="I167" s="15"/>
      <c r="J167" s="15"/>
      <c r="K167" s="15"/>
      <c r="L167" s="15"/>
      <c r="M167" s="15"/>
      <c r="N167" s="15"/>
      <c r="O167" s="15"/>
      <c r="P167" s="15"/>
    </row>
    <row r="168" spans="1:16">
      <c r="A168" s="15"/>
      <c r="B168" s="15"/>
      <c r="C168" s="15"/>
      <c r="D168" s="15"/>
      <c r="E168" s="15"/>
      <c r="F168" s="15"/>
      <c r="G168" s="15"/>
      <c r="H168" s="15"/>
      <c r="I168" s="15"/>
      <c r="J168" s="15"/>
      <c r="K168" s="15"/>
      <c r="L168" s="15"/>
      <c r="M168" s="15"/>
      <c r="N168" s="15"/>
      <c r="O168" s="15"/>
      <c r="P168" s="15"/>
    </row>
    <row r="169" spans="1:16">
      <c r="A169" s="15"/>
      <c r="B169" s="15"/>
      <c r="C169" s="15"/>
      <c r="D169" s="15"/>
      <c r="E169" s="15"/>
      <c r="F169" s="15"/>
      <c r="G169" s="15"/>
      <c r="H169" s="15"/>
      <c r="I169" s="15"/>
      <c r="J169" s="15"/>
      <c r="K169" s="15"/>
      <c r="L169" s="15"/>
      <c r="M169" s="15"/>
      <c r="N169" s="15"/>
      <c r="O169" s="15"/>
      <c r="P169" s="15"/>
    </row>
    <row r="170" spans="1:16">
      <c r="A170" s="15"/>
      <c r="B170" s="15"/>
      <c r="C170" s="15"/>
      <c r="D170" s="15"/>
      <c r="E170" s="15"/>
      <c r="F170" s="15"/>
      <c r="G170" s="15"/>
      <c r="H170" s="15"/>
      <c r="I170" s="15"/>
      <c r="J170" s="15"/>
      <c r="K170" s="15"/>
      <c r="L170" s="15"/>
      <c r="M170" s="15"/>
      <c r="N170" s="15"/>
      <c r="O170" s="15"/>
      <c r="P170" s="15"/>
    </row>
    <row r="171" spans="1:16">
      <c r="A171" s="15"/>
      <c r="B171" s="15"/>
      <c r="C171" s="15"/>
      <c r="D171" s="15"/>
      <c r="E171" s="15"/>
      <c r="F171" s="15"/>
      <c r="G171" s="15"/>
      <c r="H171" s="15"/>
      <c r="I171" s="15"/>
      <c r="J171" s="15"/>
      <c r="K171" s="15"/>
      <c r="L171" s="15"/>
      <c r="M171" s="15"/>
      <c r="N171" s="15"/>
      <c r="O171" s="15"/>
      <c r="P171" s="15"/>
    </row>
    <row r="172" spans="1:16">
      <c r="A172" s="15"/>
      <c r="B172" s="15"/>
      <c r="C172" s="15"/>
      <c r="D172" s="15"/>
      <c r="E172" s="15"/>
      <c r="F172" s="15"/>
      <c r="G172" s="15"/>
      <c r="H172" s="15"/>
      <c r="I172" s="15"/>
      <c r="J172" s="15"/>
      <c r="K172" s="15"/>
      <c r="L172" s="15"/>
      <c r="M172" s="15"/>
      <c r="N172" s="15"/>
      <c r="O172" s="15"/>
      <c r="P172" s="15"/>
    </row>
    <row r="173" spans="1:16">
      <c r="A173" s="15"/>
      <c r="B173" s="15"/>
      <c r="C173" s="15"/>
      <c r="D173" s="15"/>
      <c r="E173" s="15"/>
      <c r="F173" s="15"/>
      <c r="G173" s="15"/>
      <c r="H173" s="15"/>
      <c r="I173" s="15"/>
      <c r="J173" s="15"/>
      <c r="K173" s="15"/>
      <c r="L173" s="15"/>
      <c r="M173" s="15"/>
      <c r="N173" s="15"/>
      <c r="O173" s="15"/>
      <c r="P173" s="15"/>
    </row>
    <row r="174" spans="1:16">
      <c r="A174" s="15"/>
      <c r="B174" s="15"/>
      <c r="C174" s="15"/>
      <c r="D174" s="15"/>
      <c r="E174" s="15"/>
      <c r="F174" s="15"/>
      <c r="G174" s="15"/>
      <c r="H174" s="15"/>
      <c r="I174" s="15"/>
      <c r="J174" s="15"/>
      <c r="K174" s="15"/>
      <c r="L174" s="15"/>
      <c r="M174" s="15"/>
      <c r="N174" s="15"/>
      <c r="O174" s="15"/>
      <c r="P174" s="15"/>
    </row>
    <row r="175" spans="1:16">
      <c r="A175" s="15"/>
      <c r="B175" s="15"/>
      <c r="C175" s="15"/>
      <c r="D175" s="15"/>
      <c r="E175" s="15"/>
      <c r="F175" s="15"/>
      <c r="G175" s="15"/>
      <c r="H175" s="15"/>
      <c r="I175" s="15"/>
      <c r="J175" s="15"/>
      <c r="K175" s="15"/>
      <c r="L175" s="15"/>
      <c r="M175" s="15"/>
      <c r="N175" s="15"/>
      <c r="O175" s="15"/>
      <c r="P175" s="15"/>
    </row>
    <row r="176" spans="1:16">
      <c r="A176" s="15"/>
      <c r="B176" s="15"/>
      <c r="C176" s="15"/>
      <c r="D176" s="15"/>
      <c r="E176" s="15"/>
      <c r="F176" s="15"/>
      <c r="G176" s="15"/>
      <c r="H176" s="15"/>
      <c r="I176" s="15"/>
      <c r="J176" s="15"/>
      <c r="K176" s="15"/>
      <c r="L176" s="15"/>
      <c r="M176" s="15"/>
      <c r="N176" s="15"/>
      <c r="O176" s="15"/>
      <c r="P176" s="15"/>
    </row>
    <row r="177" spans="1:16">
      <c r="A177" s="15"/>
      <c r="B177" s="15"/>
      <c r="C177" s="15"/>
      <c r="D177" s="15"/>
      <c r="E177" s="15"/>
      <c r="F177" s="15"/>
      <c r="G177" s="15"/>
      <c r="H177" s="15"/>
      <c r="I177" s="15"/>
      <c r="J177" s="15"/>
      <c r="K177" s="15"/>
      <c r="L177" s="15"/>
      <c r="M177" s="15"/>
      <c r="N177" s="15"/>
      <c r="O177" s="15"/>
      <c r="P177" s="15"/>
    </row>
    <row r="178" spans="1:16">
      <c r="A178" s="15"/>
      <c r="B178" s="15"/>
      <c r="C178" s="15"/>
      <c r="D178" s="15"/>
      <c r="E178" s="15"/>
      <c r="F178" s="15"/>
      <c r="G178" s="15"/>
      <c r="H178" s="15"/>
      <c r="I178" s="15"/>
      <c r="J178" s="15"/>
      <c r="K178" s="15"/>
      <c r="L178" s="15"/>
      <c r="M178" s="15"/>
      <c r="N178" s="15"/>
      <c r="O178" s="15"/>
      <c r="P178" s="15"/>
    </row>
    <row r="179" spans="1:16">
      <c r="A179" s="15"/>
      <c r="B179" s="15"/>
      <c r="C179" s="15"/>
      <c r="D179" s="15"/>
      <c r="E179" s="15"/>
      <c r="F179" s="15"/>
      <c r="G179" s="15"/>
      <c r="H179" s="15"/>
      <c r="I179" s="15"/>
      <c r="J179" s="15"/>
      <c r="K179" s="15"/>
      <c r="L179" s="15"/>
      <c r="M179" s="15"/>
      <c r="N179" s="15"/>
      <c r="O179" s="15"/>
      <c r="P179" s="15"/>
    </row>
    <row r="180" spans="1:16">
      <c r="A180" s="15"/>
      <c r="B180" s="15"/>
      <c r="C180" s="15"/>
      <c r="D180" s="15"/>
      <c r="E180" s="15"/>
      <c r="F180" s="15"/>
      <c r="G180" s="15"/>
      <c r="H180" s="15"/>
      <c r="I180" s="15"/>
      <c r="J180" s="15"/>
      <c r="K180" s="15"/>
      <c r="L180" s="15"/>
      <c r="M180" s="15"/>
      <c r="N180" s="15"/>
      <c r="O180" s="15"/>
      <c r="P180" s="15"/>
    </row>
    <row r="181" spans="1:16">
      <c r="A181" s="15"/>
      <c r="B181" s="15"/>
      <c r="C181" s="15"/>
      <c r="D181" s="15"/>
      <c r="E181" s="15"/>
      <c r="F181" s="15"/>
      <c r="G181" s="15"/>
      <c r="H181" s="15"/>
      <c r="I181" s="15"/>
      <c r="J181" s="15"/>
      <c r="K181" s="15"/>
      <c r="L181" s="15"/>
      <c r="M181" s="15"/>
      <c r="N181" s="15"/>
      <c r="O181" s="15"/>
      <c r="P181" s="15"/>
    </row>
    <row r="182" spans="1:16">
      <c r="A182" s="15"/>
      <c r="B182" s="15"/>
      <c r="C182" s="15"/>
      <c r="D182" s="15"/>
      <c r="E182" s="15"/>
      <c r="F182" s="15"/>
      <c r="G182" s="15"/>
      <c r="H182" s="15"/>
      <c r="I182" s="15"/>
      <c r="J182" s="15"/>
      <c r="K182" s="15"/>
      <c r="L182" s="15"/>
      <c r="M182" s="15"/>
      <c r="N182" s="15"/>
      <c r="O182" s="15"/>
      <c r="P182" s="15"/>
    </row>
    <row r="183" spans="1:16">
      <c r="A183" s="15"/>
      <c r="B183" s="15"/>
      <c r="C183" s="15"/>
      <c r="D183" s="15"/>
      <c r="E183" s="15"/>
      <c r="F183" s="15"/>
      <c r="G183" s="15"/>
      <c r="H183" s="15"/>
      <c r="I183" s="15"/>
      <c r="J183" s="15"/>
      <c r="K183" s="15"/>
      <c r="L183" s="15"/>
      <c r="M183" s="15"/>
      <c r="N183" s="15"/>
      <c r="O183" s="15"/>
      <c r="P183" s="15"/>
    </row>
    <row r="184" spans="1:16">
      <c r="A184" s="15"/>
      <c r="B184" s="15"/>
      <c r="C184" s="15"/>
      <c r="D184" s="15"/>
      <c r="E184" s="15"/>
      <c r="F184" s="15"/>
      <c r="G184" s="15"/>
      <c r="H184" s="15"/>
      <c r="I184" s="15"/>
      <c r="J184" s="15"/>
      <c r="K184" s="15"/>
      <c r="L184" s="15"/>
      <c r="M184" s="15"/>
      <c r="N184" s="15"/>
      <c r="O184" s="15"/>
      <c r="P184" s="15"/>
    </row>
    <row r="185" spans="1:16">
      <c r="A185" s="15"/>
      <c r="B185" s="15"/>
      <c r="C185" s="15"/>
      <c r="D185" s="15"/>
      <c r="E185" s="15"/>
      <c r="F185" s="15"/>
      <c r="G185" s="15"/>
      <c r="H185" s="15"/>
      <c r="I185" s="15"/>
      <c r="J185" s="15"/>
      <c r="K185" s="15"/>
      <c r="L185" s="15"/>
      <c r="M185" s="15"/>
      <c r="N185" s="15"/>
      <c r="O185" s="15"/>
      <c r="P185" s="15"/>
    </row>
    <row r="186" spans="1:16">
      <c r="A186" s="15"/>
      <c r="B186" s="15"/>
      <c r="C186" s="15"/>
      <c r="D186" s="15"/>
      <c r="E186" s="15"/>
      <c r="F186" s="15"/>
      <c r="G186" s="15"/>
      <c r="H186" s="15"/>
      <c r="I186" s="15"/>
      <c r="J186" s="15"/>
      <c r="K186" s="15"/>
      <c r="L186" s="15"/>
      <c r="M186" s="15"/>
      <c r="N186" s="15"/>
      <c r="O186" s="15"/>
      <c r="P186" s="15"/>
    </row>
    <row r="187" spans="1:16">
      <c r="A187" s="15"/>
      <c r="B187" s="15"/>
      <c r="C187" s="15"/>
      <c r="D187" s="15"/>
      <c r="E187" s="15"/>
      <c r="F187" s="15"/>
      <c r="G187" s="15"/>
      <c r="H187" s="15"/>
      <c r="I187" s="15"/>
      <c r="J187" s="15"/>
      <c r="K187" s="15"/>
      <c r="L187" s="15"/>
      <c r="M187" s="15"/>
      <c r="N187" s="15"/>
      <c r="O187" s="15"/>
      <c r="P187" s="15"/>
    </row>
    <row r="188" spans="1:16">
      <c r="A188" s="15"/>
      <c r="B188" s="15"/>
      <c r="C188" s="15"/>
      <c r="D188" s="15"/>
      <c r="E188" s="15"/>
      <c r="F188" s="15"/>
      <c r="G188" s="15"/>
      <c r="H188" s="15"/>
      <c r="I188" s="15"/>
      <c r="J188" s="15"/>
      <c r="K188" s="15"/>
      <c r="L188" s="15"/>
      <c r="M188" s="15"/>
      <c r="N188" s="15"/>
      <c r="O188" s="15"/>
      <c r="P188" s="15"/>
    </row>
    <row r="189" spans="1:16">
      <c r="A189" s="15"/>
      <c r="B189" s="15"/>
      <c r="C189" s="15"/>
      <c r="D189" s="15"/>
      <c r="E189" s="15"/>
      <c r="F189" s="15"/>
      <c r="G189" s="15"/>
      <c r="H189" s="15"/>
      <c r="I189" s="15"/>
      <c r="J189" s="15"/>
      <c r="K189" s="15"/>
      <c r="L189" s="15"/>
      <c r="M189" s="15"/>
      <c r="N189" s="15"/>
      <c r="O189" s="15"/>
      <c r="P189" s="15"/>
    </row>
    <row r="190" spans="1:16">
      <c r="A190" s="15"/>
      <c r="B190" s="15"/>
      <c r="C190" s="15"/>
      <c r="D190" s="15"/>
      <c r="E190" s="15"/>
      <c r="F190" s="15"/>
      <c r="G190" s="15"/>
      <c r="H190" s="15"/>
      <c r="I190" s="15"/>
      <c r="J190" s="15"/>
      <c r="K190" s="15"/>
      <c r="L190" s="15"/>
      <c r="M190" s="15"/>
      <c r="N190" s="15"/>
      <c r="O190" s="15"/>
      <c r="P190" s="15"/>
    </row>
    <row r="191" spans="1:16">
      <c r="A191" s="15"/>
      <c r="B191" s="15"/>
      <c r="C191" s="15"/>
      <c r="D191" s="15"/>
      <c r="E191" s="15"/>
      <c r="F191" s="15"/>
      <c r="G191" s="15"/>
      <c r="H191" s="15"/>
      <c r="I191" s="15"/>
      <c r="J191" s="15"/>
      <c r="K191" s="15"/>
      <c r="L191" s="15"/>
      <c r="M191" s="15"/>
      <c r="N191" s="15"/>
      <c r="O191" s="15"/>
      <c r="P191" s="15"/>
    </row>
    <row r="192" spans="1:16">
      <c r="A192" s="15"/>
      <c r="B192" s="15"/>
      <c r="C192" s="15"/>
      <c r="D192" s="15"/>
      <c r="E192" s="15"/>
      <c r="F192" s="15"/>
      <c r="G192" s="15"/>
      <c r="H192" s="15"/>
      <c r="I192" s="15"/>
      <c r="J192" s="15"/>
      <c r="K192" s="15"/>
      <c r="L192" s="15"/>
      <c r="M192" s="15"/>
      <c r="N192" s="15"/>
      <c r="O192" s="15"/>
      <c r="P192" s="15"/>
    </row>
    <row r="193" spans="1:16">
      <c r="A193" s="15"/>
      <c r="B193" s="15"/>
      <c r="C193" s="15"/>
      <c r="D193" s="15"/>
      <c r="E193" s="15"/>
      <c r="F193" s="15"/>
      <c r="G193" s="15"/>
      <c r="H193" s="15"/>
      <c r="I193" s="15"/>
      <c r="J193" s="15"/>
      <c r="K193" s="15"/>
      <c r="L193" s="15"/>
      <c r="M193" s="15"/>
      <c r="N193" s="15"/>
      <c r="O193" s="15"/>
      <c r="P193" s="15"/>
    </row>
    <row r="194" spans="1:16">
      <c r="A194" s="15"/>
      <c r="B194" s="15"/>
      <c r="C194" s="15"/>
      <c r="D194" s="15"/>
      <c r="E194" s="15"/>
      <c r="F194" s="15"/>
      <c r="G194" s="15"/>
      <c r="H194" s="15"/>
      <c r="I194" s="15"/>
      <c r="J194" s="15"/>
      <c r="K194" s="15"/>
      <c r="L194" s="15"/>
      <c r="M194" s="15"/>
      <c r="N194" s="15"/>
      <c r="O194" s="15"/>
      <c r="P194" s="15"/>
    </row>
    <row r="195" spans="1:16">
      <c r="A195" s="15"/>
      <c r="B195" s="15"/>
      <c r="C195" s="15"/>
      <c r="D195" s="15"/>
      <c r="E195" s="15"/>
      <c r="F195" s="15"/>
      <c r="G195" s="15"/>
      <c r="H195" s="15"/>
      <c r="I195" s="15"/>
      <c r="J195" s="15"/>
      <c r="K195" s="15"/>
      <c r="L195" s="15"/>
      <c r="M195" s="15"/>
      <c r="N195" s="15"/>
      <c r="O195" s="15"/>
      <c r="P195" s="15"/>
    </row>
    <row r="196" spans="1:16">
      <c r="A196" s="15"/>
      <c r="B196" s="15"/>
      <c r="C196" s="15"/>
      <c r="D196" s="15"/>
      <c r="E196" s="15"/>
      <c r="F196" s="15"/>
      <c r="G196" s="15"/>
      <c r="H196" s="15"/>
      <c r="I196" s="15"/>
      <c r="J196" s="15"/>
      <c r="K196" s="15"/>
      <c r="L196" s="15"/>
      <c r="M196" s="15"/>
      <c r="N196" s="15"/>
      <c r="O196" s="15"/>
      <c r="P196" s="15"/>
    </row>
    <row r="197" spans="1:16">
      <c r="A197" s="15"/>
      <c r="B197" s="15"/>
      <c r="C197" s="15"/>
      <c r="D197" s="15"/>
      <c r="E197" s="15"/>
      <c r="F197" s="15"/>
      <c r="G197" s="15"/>
      <c r="H197" s="15"/>
      <c r="I197" s="15"/>
      <c r="J197" s="15"/>
      <c r="K197" s="15"/>
      <c r="L197" s="15"/>
      <c r="M197" s="15"/>
      <c r="N197" s="15"/>
      <c r="O197" s="15"/>
      <c r="P197" s="15"/>
    </row>
    <row r="198" spans="1:16">
      <c r="A198" s="15"/>
      <c r="B198" s="15"/>
      <c r="C198" s="15"/>
      <c r="D198" s="15"/>
      <c r="E198" s="15"/>
      <c r="F198" s="15"/>
      <c r="G198" s="15"/>
      <c r="H198" s="15"/>
      <c r="I198" s="15"/>
      <c r="J198" s="15"/>
      <c r="K198" s="15"/>
      <c r="L198" s="15"/>
      <c r="M198" s="15"/>
      <c r="N198" s="15"/>
      <c r="O198" s="15"/>
      <c r="P198" s="15"/>
    </row>
    <row r="199" spans="1:16">
      <c r="A199" s="15"/>
      <c r="B199" s="15"/>
      <c r="C199" s="15"/>
      <c r="D199" s="15"/>
      <c r="E199" s="15"/>
      <c r="F199" s="15"/>
      <c r="G199" s="15"/>
      <c r="H199" s="15"/>
      <c r="I199" s="15"/>
      <c r="J199" s="15"/>
      <c r="K199" s="15"/>
      <c r="L199" s="15"/>
      <c r="M199" s="15"/>
      <c r="N199" s="15"/>
      <c r="O199" s="15"/>
      <c r="P199" s="15"/>
    </row>
    <row r="200" spans="1:16">
      <c r="A200" s="15"/>
      <c r="B200" s="15"/>
      <c r="C200" s="15"/>
      <c r="D200" s="15"/>
      <c r="E200" s="15"/>
      <c r="F200" s="15"/>
      <c r="G200" s="15"/>
      <c r="H200" s="15"/>
      <c r="I200" s="15"/>
      <c r="J200" s="15"/>
      <c r="K200" s="15"/>
      <c r="L200" s="15"/>
      <c r="M200" s="15"/>
      <c r="N200" s="15"/>
      <c r="O200" s="15"/>
      <c r="P200" s="15"/>
    </row>
    <row r="201" spans="1:16">
      <c r="A201" s="15"/>
      <c r="B201" s="15"/>
      <c r="C201" s="15"/>
      <c r="D201" s="15"/>
      <c r="E201" s="15"/>
      <c r="F201" s="15"/>
      <c r="G201" s="15"/>
      <c r="H201" s="15"/>
      <c r="I201" s="15"/>
      <c r="J201" s="15"/>
      <c r="K201" s="15"/>
      <c r="L201" s="15"/>
      <c r="M201" s="15"/>
      <c r="N201" s="15"/>
      <c r="O201" s="15"/>
      <c r="P201" s="15"/>
    </row>
    <row r="202" spans="1:16">
      <c r="A202" s="15"/>
      <c r="B202" s="15"/>
      <c r="C202" s="15"/>
      <c r="D202" s="15"/>
      <c r="E202" s="15"/>
      <c r="F202" s="15"/>
      <c r="G202" s="15"/>
      <c r="H202" s="15"/>
      <c r="I202" s="15"/>
      <c r="J202" s="15"/>
      <c r="K202" s="15"/>
      <c r="L202" s="15"/>
      <c r="M202" s="15"/>
      <c r="N202" s="15"/>
      <c r="O202" s="15"/>
      <c r="P202" s="15"/>
    </row>
    <row r="203" spans="1:16">
      <c r="A203" s="15"/>
      <c r="B203" s="15"/>
      <c r="C203" s="15"/>
      <c r="D203" s="15"/>
      <c r="E203" s="15"/>
      <c r="F203" s="15"/>
      <c r="G203" s="15"/>
      <c r="H203" s="15"/>
      <c r="I203" s="15"/>
      <c r="J203" s="15"/>
      <c r="K203" s="15"/>
      <c r="L203" s="15"/>
      <c r="M203" s="15"/>
      <c r="N203" s="15"/>
      <c r="O203" s="15"/>
      <c r="P203" s="15"/>
    </row>
    <row r="204" spans="1:16">
      <c r="A204" s="15"/>
      <c r="B204" s="15"/>
      <c r="C204" s="15"/>
      <c r="D204" s="15"/>
      <c r="E204" s="15"/>
      <c r="F204" s="15"/>
      <c r="G204" s="15"/>
      <c r="H204" s="15"/>
      <c r="I204" s="15"/>
      <c r="J204" s="15"/>
      <c r="K204" s="15"/>
      <c r="L204" s="15"/>
      <c r="M204" s="15"/>
      <c r="N204" s="15"/>
      <c r="O204" s="15"/>
      <c r="P204" s="15"/>
    </row>
    <row r="205" spans="1:16">
      <c r="A205" s="15"/>
      <c r="B205" s="15"/>
      <c r="C205" s="15"/>
      <c r="D205" s="15"/>
      <c r="E205" s="15"/>
      <c r="F205" s="15"/>
      <c r="G205" s="15"/>
      <c r="H205" s="15"/>
      <c r="I205" s="15"/>
      <c r="J205" s="15"/>
      <c r="K205" s="15"/>
      <c r="L205" s="15"/>
      <c r="M205" s="15"/>
      <c r="N205" s="15"/>
      <c r="O205" s="15"/>
      <c r="P205" s="15"/>
    </row>
    <row r="206" spans="1:16">
      <c r="A206" s="15"/>
      <c r="B206" s="15"/>
      <c r="C206" s="15"/>
      <c r="D206" s="15"/>
      <c r="E206" s="15"/>
      <c r="F206" s="15"/>
      <c r="G206" s="15"/>
      <c r="H206" s="15"/>
      <c r="I206" s="15"/>
      <c r="J206" s="15"/>
      <c r="K206" s="15"/>
      <c r="L206" s="15"/>
      <c r="M206" s="15"/>
      <c r="N206" s="15"/>
      <c r="O206" s="15"/>
      <c r="P206" s="15"/>
    </row>
    <row r="207" spans="1:16">
      <c r="A207" s="15"/>
      <c r="B207" s="15"/>
      <c r="C207" s="15"/>
      <c r="D207" s="15"/>
      <c r="E207" s="15"/>
      <c r="F207" s="15"/>
      <c r="G207" s="15"/>
      <c r="H207" s="15"/>
      <c r="I207" s="15"/>
      <c r="J207" s="15"/>
      <c r="K207" s="15"/>
      <c r="L207" s="15"/>
      <c r="M207" s="15"/>
      <c r="N207" s="15"/>
      <c r="O207" s="15"/>
      <c r="P207" s="15"/>
    </row>
    <row r="208" spans="1:16">
      <c r="A208" s="15"/>
      <c r="B208" s="15"/>
      <c r="C208" s="15"/>
      <c r="D208" s="15"/>
      <c r="E208" s="15"/>
      <c r="F208" s="15"/>
      <c r="G208" s="15"/>
      <c r="H208" s="15"/>
      <c r="I208" s="15"/>
      <c r="J208" s="15"/>
      <c r="K208" s="15"/>
      <c r="L208" s="15"/>
      <c r="M208" s="15"/>
      <c r="N208" s="15"/>
      <c r="O208" s="15"/>
      <c r="P208" s="15"/>
    </row>
    <row r="209" spans="1:16">
      <c r="A209" s="15"/>
      <c r="B209" s="15"/>
      <c r="C209" s="15"/>
      <c r="D209" s="15"/>
      <c r="E209" s="15"/>
      <c r="F209" s="15"/>
      <c r="G209" s="15"/>
      <c r="H209" s="15"/>
      <c r="I209" s="15"/>
      <c r="J209" s="15"/>
      <c r="K209" s="15"/>
      <c r="L209" s="15"/>
      <c r="M209" s="15"/>
      <c r="N209" s="15"/>
      <c r="O209" s="15"/>
      <c r="P209" s="15"/>
    </row>
    <row r="210" spans="1:16">
      <c r="A210" s="15"/>
      <c r="B210" s="15"/>
      <c r="C210" s="15"/>
      <c r="D210" s="15"/>
      <c r="E210" s="15"/>
      <c r="F210" s="15"/>
      <c r="G210" s="15"/>
      <c r="H210" s="15"/>
      <c r="I210" s="15"/>
      <c r="J210" s="15"/>
      <c r="K210" s="15"/>
      <c r="L210" s="15"/>
      <c r="M210" s="15"/>
      <c r="N210" s="15"/>
      <c r="O210" s="15"/>
      <c r="P210" s="15"/>
    </row>
    <row r="211" spans="1:16">
      <c r="A211" s="15"/>
      <c r="B211" s="15"/>
      <c r="C211" s="15"/>
      <c r="D211" s="15"/>
      <c r="E211" s="15"/>
      <c r="F211" s="15"/>
      <c r="G211" s="15"/>
      <c r="H211" s="15"/>
      <c r="I211" s="15"/>
      <c r="J211" s="15"/>
      <c r="K211" s="15"/>
      <c r="L211" s="15"/>
      <c r="M211" s="15"/>
      <c r="N211" s="15"/>
      <c r="O211" s="15"/>
      <c r="P211" s="15"/>
    </row>
    <row r="212" spans="1:16">
      <c r="A212" s="15"/>
      <c r="B212" s="15"/>
      <c r="C212" s="15"/>
      <c r="D212" s="15"/>
      <c r="E212" s="15"/>
      <c r="F212" s="15"/>
      <c r="G212" s="15"/>
      <c r="H212" s="15"/>
      <c r="I212" s="15"/>
      <c r="J212" s="15"/>
      <c r="K212" s="15"/>
      <c r="L212" s="15"/>
      <c r="M212" s="15"/>
      <c r="N212" s="15"/>
      <c r="O212" s="15"/>
      <c r="P212" s="15"/>
    </row>
    <row r="213" spans="1:16">
      <c r="A213" s="15"/>
      <c r="B213" s="15"/>
      <c r="C213" s="15"/>
      <c r="D213" s="15"/>
      <c r="E213" s="15"/>
      <c r="F213" s="15"/>
      <c r="G213" s="15"/>
      <c r="H213" s="15"/>
      <c r="I213" s="15"/>
      <c r="J213" s="15"/>
      <c r="K213" s="15"/>
      <c r="L213" s="15"/>
      <c r="M213" s="15"/>
      <c r="N213" s="15"/>
      <c r="O213" s="15"/>
      <c r="P213" s="15"/>
    </row>
    <row r="214" spans="1:16">
      <c r="A214" s="15"/>
      <c r="B214" s="15"/>
      <c r="C214" s="15"/>
      <c r="D214" s="15"/>
      <c r="E214" s="15"/>
      <c r="F214" s="15"/>
      <c r="G214" s="15"/>
      <c r="H214" s="15"/>
      <c r="I214" s="15"/>
      <c r="J214" s="15"/>
      <c r="K214" s="15"/>
      <c r="L214" s="15"/>
      <c r="M214" s="15"/>
      <c r="N214" s="15"/>
      <c r="O214" s="15"/>
      <c r="P214" s="15"/>
    </row>
    <row r="215" spans="1:16">
      <c r="A215" s="15"/>
      <c r="B215" s="15"/>
      <c r="C215" s="15"/>
      <c r="D215" s="15"/>
      <c r="E215" s="15"/>
      <c r="F215" s="15"/>
      <c r="G215" s="15"/>
      <c r="H215" s="15"/>
      <c r="I215" s="15"/>
      <c r="J215" s="15"/>
      <c r="K215" s="15"/>
      <c r="L215" s="15"/>
      <c r="M215" s="15"/>
      <c r="N215" s="15"/>
      <c r="O215" s="15"/>
      <c r="P215" s="15"/>
    </row>
    <row r="216" spans="1:16">
      <c r="A216" s="15"/>
      <c r="B216" s="15"/>
      <c r="C216" s="15"/>
      <c r="D216" s="15"/>
      <c r="E216" s="15"/>
      <c r="F216" s="15"/>
      <c r="G216" s="15"/>
      <c r="H216" s="15"/>
      <c r="I216" s="15"/>
      <c r="J216" s="15"/>
      <c r="K216" s="15"/>
      <c r="L216" s="15"/>
      <c r="M216" s="15"/>
      <c r="N216" s="15"/>
      <c r="O216" s="15"/>
      <c r="P216" s="15"/>
    </row>
    <row r="217" spans="1:16">
      <c r="A217" s="15"/>
      <c r="B217" s="15"/>
      <c r="C217" s="15"/>
      <c r="D217" s="15"/>
      <c r="E217" s="15"/>
      <c r="F217" s="15"/>
      <c r="G217" s="15"/>
      <c r="H217" s="15"/>
      <c r="I217" s="15"/>
      <c r="J217" s="15"/>
      <c r="K217" s="15"/>
      <c r="L217" s="15"/>
      <c r="M217" s="15"/>
      <c r="N217" s="15"/>
      <c r="O217" s="15"/>
      <c r="P217" s="15"/>
    </row>
    <row r="218" spans="1:16">
      <c r="A218" s="15"/>
      <c r="B218" s="15"/>
      <c r="C218" s="15"/>
      <c r="D218" s="15"/>
      <c r="E218" s="15"/>
      <c r="F218" s="15"/>
      <c r="G218" s="15"/>
      <c r="H218" s="15"/>
      <c r="I218" s="15"/>
      <c r="J218" s="15"/>
      <c r="K218" s="15"/>
      <c r="L218" s="15"/>
      <c r="M218" s="15"/>
      <c r="N218" s="15"/>
      <c r="O218" s="15"/>
      <c r="P218" s="15"/>
    </row>
    <row r="219" spans="1:16">
      <c r="A219" s="15"/>
      <c r="B219" s="15"/>
      <c r="C219" s="15"/>
      <c r="D219" s="15"/>
      <c r="E219" s="15"/>
      <c r="F219" s="15"/>
      <c r="G219" s="15"/>
      <c r="H219" s="15"/>
      <c r="I219" s="15"/>
      <c r="J219" s="15"/>
      <c r="K219" s="15"/>
      <c r="L219" s="15"/>
      <c r="M219" s="15"/>
      <c r="N219" s="15"/>
      <c r="O219" s="15"/>
      <c r="P219" s="15"/>
    </row>
    <row r="220" spans="1:16">
      <c r="A220" s="15"/>
      <c r="B220" s="15"/>
      <c r="C220" s="15"/>
      <c r="D220" s="15"/>
      <c r="E220" s="15"/>
      <c r="F220" s="15"/>
      <c r="G220" s="15"/>
      <c r="H220" s="15"/>
      <c r="I220" s="15"/>
      <c r="J220" s="15"/>
      <c r="K220" s="15"/>
      <c r="L220" s="15"/>
      <c r="M220" s="15"/>
      <c r="N220" s="15"/>
      <c r="O220" s="15"/>
      <c r="P220" s="15"/>
    </row>
    <row r="221" spans="1:16">
      <c r="A221" s="15"/>
      <c r="B221" s="15"/>
      <c r="C221" s="15"/>
      <c r="D221" s="15"/>
      <c r="E221" s="15"/>
      <c r="F221" s="15"/>
      <c r="G221" s="15"/>
      <c r="H221" s="15"/>
      <c r="I221" s="15"/>
      <c r="J221" s="15"/>
      <c r="K221" s="15"/>
      <c r="L221" s="15"/>
      <c r="M221" s="15"/>
      <c r="N221" s="15"/>
      <c r="O221" s="15"/>
      <c r="P221" s="15"/>
    </row>
    <row r="222" spans="1:16">
      <c r="A222" s="15"/>
      <c r="B222" s="15"/>
      <c r="C222" s="15"/>
      <c r="D222" s="15"/>
      <c r="E222" s="15"/>
      <c r="F222" s="15"/>
      <c r="G222" s="15"/>
      <c r="H222" s="15"/>
      <c r="I222" s="15"/>
      <c r="J222" s="15"/>
      <c r="K222" s="15"/>
      <c r="L222" s="15"/>
      <c r="M222" s="15"/>
      <c r="N222" s="15"/>
      <c r="O222" s="15"/>
      <c r="P222" s="15"/>
    </row>
    <row r="223" spans="1:16">
      <c r="A223" s="15"/>
      <c r="B223" s="15"/>
      <c r="C223" s="15"/>
      <c r="D223" s="15"/>
      <c r="E223" s="15"/>
      <c r="F223" s="15"/>
      <c r="G223" s="15"/>
      <c r="H223" s="15"/>
      <c r="I223" s="15"/>
      <c r="J223" s="15"/>
      <c r="K223" s="15"/>
      <c r="L223" s="15"/>
      <c r="M223" s="15"/>
      <c r="N223" s="15"/>
      <c r="O223" s="15"/>
      <c r="P223" s="15"/>
    </row>
    <row r="224" spans="1:16">
      <c r="A224" s="15"/>
      <c r="B224" s="15"/>
      <c r="C224" s="15"/>
      <c r="D224" s="15"/>
      <c r="E224" s="15"/>
      <c r="F224" s="15"/>
      <c r="G224" s="15"/>
      <c r="H224" s="15"/>
      <c r="I224" s="15"/>
      <c r="J224" s="15"/>
      <c r="K224" s="15"/>
      <c r="L224" s="15"/>
      <c r="M224" s="15"/>
      <c r="N224" s="15"/>
      <c r="O224" s="15"/>
      <c r="P224" s="15"/>
    </row>
    <row r="225" spans="1:16">
      <c r="A225" s="15"/>
      <c r="B225" s="15"/>
      <c r="C225" s="15"/>
      <c r="D225" s="15"/>
      <c r="E225" s="15"/>
      <c r="F225" s="15"/>
      <c r="G225" s="15"/>
      <c r="H225" s="15"/>
      <c r="I225" s="15"/>
      <c r="J225" s="15"/>
      <c r="K225" s="15"/>
      <c r="L225" s="15"/>
      <c r="M225" s="15"/>
      <c r="N225" s="15"/>
      <c r="O225" s="15"/>
      <c r="P225" s="15"/>
    </row>
    <row r="226" spans="1:16">
      <c r="A226" s="15"/>
      <c r="B226" s="15"/>
      <c r="C226" s="15"/>
      <c r="D226" s="15"/>
      <c r="E226" s="15"/>
      <c r="F226" s="15"/>
      <c r="G226" s="15"/>
      <c r="H226" s="15"/>
      <c r="I226" s="15"/>
      <c r="J226" s="15"/>
      <c r="K226" s="15"/>
      <c r="L226" s="15"/>
      <c r="M226" s="15"/>
      <c r="N226" s="15"/>
      <c r="O226" s="15"/>
      <c r="P226" s="15"/>
    </row>
    <row r="227" spans="1:16">
      <c r="A227" s="15"/>
      <c r="B227" s="15"/>
      <c r="C227" s="15"/>
      <c r="D227" s="15"/>
      <c r="E227" s="15"/>
      <c r="F227" s="15"/>
      <c r="G227" s="15"/>
      <c r="H227" s="15"/>
      <c r="I227" s="15"/>
      <c r="J227" s="15"/>
      <c r="K227" s="15"/>
      <c r="L227" s="15"/>
      <c r="M227" s="15"/>
      <c r="N227" s="15"/>
      <c r="O227" s="15"/>
      <c r="P227" s="15"/>
    </row>
    <row r="228" spans="1:16">
      <c r="A228" s="15"/>
      <c r="B228" s="15"/>
      <c r="C228" s="15"/>
      <c r="D228" s="15"/>
      <c r="E228" s="15"/>
      <c r="F228" s="15"/>
      <c r="G228" s="15"/>
      <c r="H228" s="15"/>
      <c r="I228" s="15"/>
      <c r="J228" s="15"/>
      <c r="K228" s="15"/>
      <c r="L228" s="15"/>
      <c r="M228" s="15"/>
      <c r="N228" s="15"/>
      <c r="O228" s="15"/>
      <c r="P228" s="15"/>
    </row>
    <row r="229" spans="1:16">
      <c r="A229" s="15"/>
      <c r="B229" s="15"/>
      <c r="C229" s="15"/>
      <c r="D229" s="15"/>
      <c r="E229" s="15"/>
      <c r="F229" s="15"/>
      <c r="G229" s="15"/>
      <c r="H229" s="15"/>
      <c r="I229" s="15"/>
      <c r="J229" s="15"/>
      <c r="K229" s="15"/>
      <c r="L229" s="15"/>
      <c r="M229" s="15"/>
      <c r="N229" s="15"/>
      <c r="O229" s="15"/>
      <c r="P229" s="15"/>
    </row>
    <row r="230" spans="1:16">
      <c r="A230" s="15"/>
      <c r="B230" s="15"/>
      <c r="C230" s="15"/>
      <c r="D230" s="15"/>
      <c r="E230" s="15"/>
      <c r="F230" s="15"/>
      <c r="G230" s="15"/>
      <c r="H230" s="15"/>
      <c r="I230" s="15"/>
      <c r="J230" s="15"/>
      <c r="K230" s="15"/>
      <c r="L230" s="15"/>
      <c r="M230" s="15"/>
      <c r="N230" s="15"/>
      <c r="O230" s="15"/>
      <c r="P230" s="15"/>
    </row>
    <row r="231" spans="1:16">
      <c r="A231" s="15"/>
      <c r="B231" s="15"/>
      <c r="C231" s="15"/>
      <c r="D231" s="15"/>
      <c r="E231" s="15"/>
      <c r="F231" s="15"/>
      <c r="G231" s="15"/>
      <c r="H231" s="15"/>
      <c r="I231" s="15"/>
      <c r="J231" s="15"/>
      <c r="K231" s="15"/>
      <c r="L231" s="15"/>
      <c r="M231" s="15"/>
      <c r="N231" s="15"/>
      <c r="O231" s="15"/>
      <c r="P231" s="15"/>
    </row>
    <row r="232" spans="1:16">
      <c r="A232" s="15"/>
      <c r="B232" s="15"/>
      <c r="C232" s="15"/>
      <c r="D232" s="15"/>
      <c r="E232" s="15"/>
      <c r="F232" s="15"/>
      <c r="G232" s="15"/>
      <c r="H232" s="15"/>
      <c r="I232" s="15"/>
      <c r="J232" s="15"/>
      <c r="K232" s="15"/>
      <c r="L232" s="15"/>
      <c r="M232" s="15"/>
      <c r="N232" s="15"/>
      <c r="O232" s="15"/>
      <c r="P232" s="15"/>
    </row>
    <row r="233" spans="1:16">
      <c r="A233" s="15"/>
      <c r="B233" s="15"/>
      <c r="C233" s="15"/>
      <c r="D233" s="15"/>
      <c r="E233" s="15"/>
      <c r="F233" s="15"/>
      <c r="G233" s="15"/>
      <c r="H233" s="15"/>
      <c r="I233" s="15"/>
      <c r="J233" s="15"/>
      <c r="K233" s="15"/>
      <c r="L233" s="15"/>
      <c r="M233" s="15"/>
      <c r="N233" s="15"/>
      <c r="O233" s="15"/>
      <c r="P233" s="15"/>
    </row>
    <row r="234" spans="1:16">
      <c r="A234" s="15"/>
      <c r="B234" s="15"/>
      <c r="C234" s="15"/>
      <c r="D234" s="15"/>
      <c r="E234" s="15"/>
      <c r="F234" s="15"/>
      <c r="G234" s="15"/>
      <c r="H234" s="15"/>
      <c r="I234" s="15"/>
      <c r="J234" s="15"/>
      <c r="K234" s="15"/>
      <c r="L234" s="15"/>
      <c r="M234" s="15"/>
      <c r="N234" s="15"/>
      <c r="O234" s="15"/>
      <c r="P234" s="15"/>
    </row>
    <row r="235" spans="1:16">
      <c r="A235" s="15"/>
      <c r="B235" s="15"/>
      <c r="C235" s="15"/>
      <c r="D235" s="15"/>
      <c r="E235" s="15"/>
      <c r="F235" s="15"/>
      <c r="G235" s="15"/>
      <c r="H235" s="15"/>
      <c r="I235" s="15"/>
      <c r="J235" s="15"/>
      <c r="K235" s="15"/>
      <c r="L235" s="15"/>
      <c r="M235" s="15"/>
      <c r="N235" s="15"/>
      <c r="O235" s="15"/>
      <c r="P235" s="15"/>
    </row>
    <row r="236" spans="1:16">
      <c r="A236" s="15"/>
      <c r="B236" s="15"/>
      <c r="C236" s="15"/>
      <c r="D236" s="15"/>
      <c r="E236" s="15"/>
      <c r="F236" s="15"/>
      <c r="G236" s="15"/>
      <c r="H236" s="15"/>
      <c r="I236" s="15"/>
      <c r="J236" s="15"/>
      <c r="K236" s="15"/>
      <c r="L236" s="15"/>
      <c r="M236" s="15"/>
      <c r="N236" s="15"/>
      <c r="O236" s="15"/>
      <c r="P236" s="15"/>
    </row>
    <row r="237" spans="1:16">
      <c r="A237" s="15"/>
      <c r="B237" s="15"/>
      <c r="C237" s="15"/>
      <c r="D237" s="15"/>
      <c r="E237" s="15"/>
      <c r="F237" s="15"/>
      <c r="G237" s="15"/>
      <c r="H237" s="15"/>
      <c r="I237" s="15"/>
      <c r="J237" s="15"/>
      <c r="K237" s="15"/>
      <c r="L237" s="15"/>
      <c r="M237" s="15"/>
      <c r="N237" s="15"/>
      <c r="O237" s="15"/>
      <c r="P237" s="15"/>
    </row>
    <row r="238" spans="1:16">
      <c r="A238" s="15"/>
      <c r="B238" s="15"/>
      <c r="C238" s="15"/>
      <c r="D238" s="15"/>
      <c r="E238" s="15"/>
      <c r="F238" s="15"/>
      <c r="G238" s="15"/>
      <c r="H238" s="15"/>
      <c r="I238" s="15"/>
      <c r="J238" s="15"/>
      <c r="K238" s="15"/>
      <c r="L238" s="15"/>
      <c r="M238" s="15"/>
      <c r="N238" s="15"/>
      <c r="O238" s="15"/>
      <c r="P238" s="15"/>
    </row>
    <row r="239" spans="1:16">
      <c r="A239" s="15"/>
      <c r="B239" s="15"/>
      <c r="C239" s="15"/>
      <c r="D239" s="15"/>
      <c r="E239" s="15"/>
      <c r="F239" s="15"/>
      <c r="G239" s="15"/>
      <c r="H239" s="15"/>
      <c r="I239" s="15"/>
      <c r="J239" s="15"/>
      <c r="K239" s="15"/>
      <c r="L239" s="15"/>
      <c r="M239" s="15"/>
      <c r="N239" s="15"/>
      <c r="O239" s="15"/>
      <c r="P239" s="15"/>
    </row>
    <row r="240" spans="1:16">
      <c r="A240" s="15"/>
      <c r="B240" s="15"/>
      <c r="C240" s="15"/>
      <c r="D240" s="15"/>
      <c r="E240" s="15"/>
      <c r="F240" s="15"/>
      <c r="G240" s="15"/>
      <c r="H240" s="15"/>
      <c r="I240" s="15"/>
      <c r="J240" s="15"/>
      <c r="K240" s="15"/>
      <c r="L240" s="15"/>
      <c r="M240" s="15"/>
      <c r="N240" s="15"/>
      <c r="O240" s="15"/>
      <c r="P240" s="15"/>
    </row>
    <row r="241" spans="1:16">
      <c r="A241" s="15"/>
      <c r="B241" s="15"/>
      <c r="C241" s="15"/>
      <c r="D241" s="15"/>
      <c r="E241" s="15"/>
      <c r="F241" s="15"/>
      <c r="G241" s="15"/>
      <c r="H241" s="15"/>
      <c r="I241" s="15"/>
      <c r="J241" s="15"/>
      <c r="K241" s="15"/>
      <c r="L241" s="15"/>
      <c r="M241" s="15"/>
      <c r="N241" s="15"/>
      <c r="O241" s="15"/>
      <c r="P241" s="15"/>
    </row>
    <row r="242" spans="1:16">
      <c r="A242" s="15"/>
      <c r="B242" s="15"/>
      <c r="C242" s="15"/>
      <c r="D242" s="15"/>
      <c r="E242" s="15"/>
      <c r="F242" s="15"/>
      <c r="G242" s="15"/>
      <c r="H242" s="15"/>
      <c r="I242" s="15"/>
      <c r="J242" s="15"/>
      <c r="K242" s="15"/>
      <c r="L242" s="15"/>
      <c r="M242" s="15"/>
      <c r="N242" s="15"/>
      <c r="O242" s="15"/>
      <c r="P242" s="15"/>
    </row>
    <row r="243" spans="1:16">
      <c r="A243" s="15"/>
      <c r="B243" s="15"/>
      <c r="C243" s="15"/>
      <c r="D243" s="15"/>
      <c r="E243" s="15"/>
      <c r="F243" s="15"/>
      <c r="G243" s="15"/>
      <c r="H243" s="15"/>
      <c r="I243" s="15"/>
      <c r="J243" s="15"/>
      <c r="K243" s="15"/>
      <c r="L243" s="15"/>
      <c r="M243" s="15"/>
      <c r="N243" s="15"/>
      <c r="O243" s="15"/>
      <c r="P243" s="15"/>
    </row>
    <row r="244" spans="1:16">
      <c r="A244" s="15"/>
      <c r="B244" s="15"/>
      <c r="C244" s="15"/>
      <c r="D244" s="15"/>
      <c r="E244" s="15"/>
      <c r="F244" s="15"/>
      <c r="G244" s="15"/>
      <c r="H244" s="15"/>
      <c r="I244" s="15"/>
      <c r="J244" s="15"/>
      <c r="K244" s="15"/>
      <c r="L244" s="15"/>
      <c r="M244" s="15"/>
      <c r="N244" s="15"/>
      <c r="O244" s="15"/>
      <c r="P244" s="15"/>
    </row>
  </sheetData>
  <mergeCells count="1">
    <mergeCell ref="K55:S5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9"/>
  <sheetViews>
    <sheetView tabSelected="1" zoomScaleNormal="100" workbookViewId="0">
      <selection activeCell="D75" sqref="D75"/>
    </sheetView>
  </sheetViews>
  <sheetFormatPr baseColWidth="10" defaultRowHeight="12.75"/>
  <cols>
    <col min="1" max="1" width="11.42578125" style="1"/>
    <col min="2" max="2" width="12.5703125" style="1" customWidth="1"/>
    <col min="3" max="3" width="16.42578125" style="1" customWidth="1"/>
    <col min="4" max="4" width="14.28515625" style="1" customWidth="1"/>
    <col min="5" max="16384" width="11.42578125" style="1"/>
  </cols>
  <sheetData>
    <row r="1" spans="1:4" ht="12.75" customHeight="1">
      <c r="A1" s="83" t="s">
        <v>118</v>
      </c>
    </row>
    <row r="2" spans="1:4">
      <c r="A2" s="1" t="s">
        <v>92</v>
      </c>
    </row>
    <row r="3" spans="1:4">
      <c r="A3" s="80"/>
    </row>
    <row r="4" spans="1:4" ht="38.25">
      <c r="C4" s="34" t="s">
        <v>72</v>
      </c>
      <c r="D4" s="34" t="s">
        <v>71</v>
      </c>
    </row>
    <row r="5" spans="1:4">
      <c r="B5" s="1" t="s">
        <v>19</v>
      </c>
      <c r="C5" s="26">
        <v>64.638128640428818</v>
      </c>
      <c r="D5" s="26">
        <v>35.36187135957119</v>
      </c>
    </row>
    <row r="6" spans="1:4">
      <c r="B6" s="1" t="s">
        <v>5</v>
      </c>
      <c r="C6" s="26">
        <v>61.301423506629561</v>
      </c>
      <c r="D6" s="26">
        <v>38.698576493370439</v>
      </c>
    </row>
    <row r="7" spans="1:4">
      <c r="B7" s="1" t="s">
        <v>22</v>
      </c>
      <c r="C7" s="26">
        <v>61.195766201240062</v>
      </c>
      <c r="D7" s="26">
        <v>38.804233798759938</v>
      </c>
    </row>
    <row r="8" spans="1:4">
      <c r="B8" s="1" t="s">
        <v>7</v>
      </c>
      <c r="C8" s="26">
        <v>60.872225903736663</v>
      </c>
      <c r="D8" s="26">
        <v>39.127774096263337</v>
      </c>
    </row>
    <row r="9" spans="1:4">
      <c r="B9" s="1" t="s">
        <v>14</v>
      </c>
      <c r="C9" s="26">
        <v>59.940874591021576</v>
      </c>
      <c r="D9" s="26">
        <v>40.059125408978424</v>
      </c>
    </row>
    <row r="10" spans="1:4">
      <c r="B10" s="53" t="s">
        <v>8</v>
      </c>
      <c r="C10" s="55">
        <v>59.899228284836447</v>
      </c>
      <c r="D10" s="55">
        <v>40.10077171516356</v>
      </c>
    </row>
    <row r="11" spans="1:4">
      <c r="B11" s="1" t="s">
        <v>3</v>
      </c>
      <c r="C11" s="26">
        <v>59.681249999999999</v>
      </c>
      <c r="D11" s="26">
        <v>40.318749999999994</v>
      </c>
    </row>
    <row r="12" spans="1:4">
      <c r="B12" s="1" t="s">
        <v>2</v>
      </c>
      <c r="C12" s="26">
        <v>52.844359669321086</v>
      </c>
      <c r="D12" s="26">
        <v>47.155640330678914</v>
      </c>
    </row>
    <row r="13" spans="1:4">
      <c r="B13" s="66" t="s">
        <v>36</v>
      </c>
      <c r="C13" s="68">
        <v>51.272270440217113</v>
      </c>
      <c r="D13" s="68">
        <v>48.727729559782887</v>
      </c>
    </row>
    <row r="14" spans="1:4">
      <c r="B14" s="1" t="s">
        <v>0</v>
      </c>
      <c r="C14" s="26">
        <v>50.316788788829513</v>
      </c>
      <c r="D14" s="26">
        <v>49.683211211170494</v>
      </c>
    </row>
    <row r="15" spans="1:4">
      <c r="B15" s="1" t="s">
        <v>25</v>
      </c>
      <c r="C15" s="26">
        <v>48.134543237488487</v>
      </c>
      <c r="D15" s="26">
        <v>51.865456762511506</v>
      </c>
    </row>
    <row r="16" spans="1:4">
      <c r="B16" s="1" t="s">
        <v>26</v>
      </c>
      <c r="C16" s="26">
        <v>46.249183146606235</v>
      </c>
      <c r="D16" s="26">
        <v>53.750816853393758</v>
      </c>
    </row>
    <row r="17" spans="1:6">
      <c r="B17" s="1" t="s">
        <v>38</v>
      </c>
      <c r="C17" s="26">
        <v>46.2093465954948</v>
      </c>
      <c r="D17" s="26">
        <v>53.790653404505207</v>
      </c>
    </row>
    <row r="18" spans="1:6">
      <c r="B18" s="1" t="s">
        <v>9</v>
      </c>
      <c r="C18" s="26">
        <v>39.197166469893737</v>
      </c>
      <c r="D18" s="26">
        <v>60.802833530106263</v>
      </c>
    </row>
    <row r="19" spans="1:6">
      <c r="B19" s="1" t="s">
        <v>15</v>
      </c>
      <c r="C19" s="26">
        <v>32.735507135279001</v>
      </c>
      <c r="D19" s="26">
        <v>67.264492864720992</v>
      </c>
    </row>
    <row r="20" spans="1:6">
      <c r="B20" s="1" t="s">
        <v>28</v>
      </c>
      <c r="C20" s="26">
        <v>32.404708272602804</v>
      </c>
      <c r="D20" s="26">
        <v>67.595291727397196</v>
      </c>
    </row>
    <row r="21" spans="1:6">
      <c r="B21" s="1" t="s">
        <v>21</v>
      </c>
      <c r="C21" s="26">
        <v>31.326951504458538</v>
      </c>
      <c r="D21" s="26">
        <v>68.673048495541465</v>
      </c>
    </row>
    <row r="22" spans="1:6">
      <c r="B22" s="1" t="s">
        <v>1</v>
      </c>
      <c r="C22" s="26">
        <v>31.084775120670056</v>
      </c>
      <c r="D22" s="26">
        <v>68.915224879329955</v>
      </c>
    </row>
    <row r="23" spans="1:6">
      <c r="B23" s="1" t="s">
        <v>17</v>
      </c>
      <c r="C23" s="38">
        <v>30.18870075822359</v>
      </c>
      <c r="D23" s="38">
        <v>69.81129924177641</v>
      </c>
      <c r="F23" s="82" t="s">
        <v>125</v>
      </c>
    </row>
    <row r="24" spans="1:6">
      <c r="C24" s="38"/>
      <c r="D24" s="38"/>
      <c r="F24" s="82"/>
    </row>
    <row r="26" spans="1:6">
      <c r="A26" s="83" t="s">
        <v>115</v>
      </c>
    </row>
    <row r="27" spans="1:6">
      <c r="A27" s="82" t="s">
        <v>134</v>
      </c>
    </row>
    <row r="28" spans="1:6">
      <c r="A28" s="80"/>
    </row>
    <row r="29" spans="1:6" ht="76.5">
      <c r="C29" s="37" t="s">
        <v>70</v>
      </c>
      <c r="D29" s="37"/>
    </row>
    <row r="30" spans="1:6">
      <c r="B30" s="1" t="s">
        <v>5</v>
      </c>
      <c r="C30" s="7">
        <v>2</v>
      </c>
      <c r="D30" s="7"/>
    </row>
    <row r="31" spans="1:6">
      <c r="B31" s="1" t="s">
        <v>32</v>
      </c>
      <c r="C31" s="1">
        <v>5</v>
      </c>
      <c r="D31" s="7"/>
    </row>
    <row r="32" spans="1:6">
      <c r="B32" s="1" t="s">
        <v>38</v>
      </c>
      <c r="C32" s="7">
        <v>6</v>
      </c>
      <c r="D32" s="7"/>
    </row>
    <row r="33" spans="2:6">
      <c r="B33" s="1" t="s">
        <v>3</v>
      </c>
      <c r="C33" s="7">
        <v>8</v>
      </c>
      <c r="D33" s="7"/>
    </row>
    <row r="34" spans="2:6">
      <c r="B34" s="1" t="s">
        <v>19</v>
      </c>
      <c r="C34" s="7">
        <v>8</v>
      </c>
      <c r="D34" s="7"/>
    </row>
    <row r="35" spans="2:6">
      <c r="B35" s="1" t="s">
        <v>16</v>
      </c>
      <c r="C35" s="1">
        <v>11</v>
      </c>
      <c r="D35" s="7"/>
    </row>
    <row r="36" spans="2:6">
      <c r="B36" s="1" t="s">
        <v>15</v>
      </c>
      <c r="C36" s="7">
        <v>16</v>
      </c>
      <c r="D36" s="7"/>
    </row>
    <row r="37" spans="2:6">
      <c r="B37" s="1" t="s">
        <v>26</v>
      </c>
      <c r="C37" s="7">
        <v>14</v>
      </c>
      <c r="D37" s="7"/>
    </row>
    <row r="38" spans="2:6">
      <c r="B38" s="1" t="s">
        <v>9</v>
      </c>
      <c r="C38" s="7">
        <v>22</v>
      </c>
      <c r="D38" s="7"/>
    </row>
    <row r="39" spans="2:6">
      <c r="B39" s="1" t="s">
        <v>28</v>
      </c>
      <c r="C39" s="7">
        <v>27</v>
      </c>
      <c r="D39" s="7"/>
    </row>
    <row r="40" spans="2:6">
      <c r="B40" s="53" t="s">
        <v>8</v>
      </c>
      <c r="C40" s="65">
        <v>28</v>
      </c>
      <c r="D40" s="7"/>
    </row>
    <row r="41" spans="2:6">
      <c r="B41" s="66" t="s">
        <v>102</v>
      </c>
      <c r="C41" s="77">
        <v>40</v>
      </c>
      <c r="D41" s="7"/>
    </row>
    <row r="42" spans="2:6">
      <c r="B42" s="1" t="s">
        <v>1</v>
      </c>
      <c r="C42" s="7">
        <v>50</v>
      </c>
      <c r="D42" s="7"/>
    </row>
    <row r="43" spans="2:6">
      <c r="B43" s="1" t="s">
        <v>2</v>
      </c>
      <c r="C43" s="7">
        <v>89</v>
      </c>
      <c r="D43" s="7"/>
    </row>
    <row r="44" spans="2:6">
      <c r="B44" s="1" t="s">
        <v>7</v>
      </c>
      <c r="C44" s="7">
        <v>100</v>
      </c>
      <c r="D44" s="7"/>
    </row>
    <row r="45" spans="2:6">
      <c r="B45" s="1" t="s">
        <v>0</v>
      </c>
      <c r="C45" s="7">
        <v>100</v>
      </c>
      <c r="D45" s="7"/>
    </row>
    <row r="46" spans="2:6">
      <c r="B46" s="1" t="s">
        <v>6</v>
      </c>
      <c r="C46" s="7">
        <v>100</v>
      </c>
      <c r="D46" s="7"/>
    </row>
    <row r="47" spans="2:6">
      <c r="B47" s="1" t="s">
        <v>14</v>
      </c>
      <c r="C47" s="7">
        <v>100</v>
      </c>
      <c r="D47" s="7"/>
    </row>
    <row r="48" spans="2:6">
      <c r="D48" s="7"/>
      <c r="F48" s="1" t="s">
        <v>138</v>
      </c>
    </row>
    <row r="49" spans="1:6">
      <c r="D49" s="7"/>
      <c r="F49" s="82" t="s">
        <v>135</v>
      </c>
    </row>
    <row r="50" spans="1:6">
      <c r="D50" s="7"/>
      <c r="F50" s="82" t="s">
        <v>125</v>
      </c>
    </row>
    <row r="51" spans="1:6">
      <c r="D51" s="7"/>
      <c r="F51" s="82"/>
    </row>
    <row r="52" spans="1:6">
      <c r="D52" s="7"/>
    </row>
    <row r="53" spans="1:6">
      <c r="A53" s="83" t="s">
        <v>139</v>
      </c>
    </row>
    <row r="54" spans="1:6">
      <c r="A54" s="82" t="s">
        <v>140</v>
      </c>
    </row>
    <row r="56" spans="1:6" ht="25.5">
      <c r="C56" s="34" t="s">
        <v>69</v>
      </c>
      <c r="D56" s="34" t="s">
        <v>68</v>
      </c>
      <c r="E56" s="34" t="s">
        <v>67</v>
      </c>
    </row>
    <row r="57" spans="1:6">
      <c r="B57" s="1" t="s">
        <v>32</v>
      </c>
      <c r="C57" s="7">
        <v>365</v>
      </c>
      <c r="D57" s="7">
        <v>448</v>
      </c>
      <c r="E57" s="7">
        <v>404</v>
      </c>
    </row>
    <row r="58" spans="1:6">
      <c r="B58" s="1" t="s">
        <v>16</v>
      </c>
      <c r="C58" s="7">
        <v>328</v>
      </c>
      <c r="D58" s="7">
        <v>441</v>
      </c>
      <c r="E58" s="7">
        <v>428</v>
      </c>
    </row>
    <row r="59" spans="1:6">
      <c r="B59" s="1" t="s">
        <v>18</v>
      </c>
      <c r="C59" s="7">
        <v>359</v>
      </c>
      <c r="D59" s="7">
        <v>456</v>
      </c>
      <c r="E59" s="7">
        <v>438</v>
      </c>
    </row>
    <row r="60" spans="1:6">
      <c r="B60" s="1" t="s">
        <v>28</v>
      </c>
      <c r="C60" s="7">
        <v>354</v>
      </c>
      <c r="D60" s="7">
        <v>453</v>
      </c>
      <c r="E60" s="7">
        <v>447</v>
      </c>
    </row>
    <row r="61" spans="1:6">
      <c r="B61" s="1" t="s">
        <v>21</v>
      </c>
      <c r="C61" s="7">
        <v>316</v>
      </c>
      <c r="D61" s="7">
        <v>464</v>
      </c>
      <c r="E61" s="7">
        <v>459</v>
      </c>
    </row>
    <row r="62" spans="1:6">
      <c r="B62" s="1" t="s">
        <v>17</v>
      </c>
      <c r="C62" s="7">
        <v>380</v>
      </c>
      <c r="D62" s="7">
        <v>484</v>
      </c>
      <c r="E62" s="7">
        <v>469</v>
      </c>
    </row>
    <row r="63" spans="1:6">
      <c r="B63" s="1" t="s">
        <v>13</v>
      </c>
      <c r="C63" s="7">
        <v>354</v>
      </c>
      <c r="D63" s="7">
        <v>476</v>
      </c>
      <c r="E63" s="7">
        <v>472</v>
      </c>
    </row>
    <row r="64" spans="1:6">
      <c r="B64" s="1" t="s">
        <v>0</v>
      </c>
      <c r="C64" s="7">
        <v>358</v>
      </c>
      <c r="D64" s="7">
        <v>490</v>
      </c>
      <c r="E64" s="7">
        <v>473</v>
      </c>
    </row>
    <row r="65" spans="1:7">
      <c r="B65" s="53" t="s">
        <v>8</v>
      </c>
      <c r="C65" s="65">
        <v>394</v>
      </c>
      <c r="D65" s="65">
        <v>494</v>
      </c>
      <c r="E65" s="65">
        <v>474</v>
      </c>
    </row>
    <row r="66" spans="1:7">
      <c r="B66" s="134" t="s">
        <v>5</v>
      </c>
      <c r="C66" s="134">
        <v>381</v>
      </c>
      <c r="D66" s="134">
        <v>476</v>
      </c>
      <c r="E66" s="134">
        <v>474</v>
      </c>
    </row>
    <row r="67" spans="1:7">
      <c r="B67" s="134" t="s">
        <v>14</v>
      </c>
      <c r="C67" s="135">
        <v>478</v>
      </c>
      <c r="D67" s="135">
        <v>475</v>
      </c>
      <c r="E67" s="135">
        <v>475</v>
      </c>
    </row>
    <row r="68" spans="1:7">
      <c r="B68" s="134" t="s">
        <v>29</v>
      </c>
      <c r="C68" s="135">
        <v>446</v>
      </c>
      <c r="D68" s="135">
        <v>542</v>
      </c>
      <c r="E68" s="135">
        <v>476</v>
      </c>
    </row>
    <row r="69" spans="1:7">
      <c r="B69" s="134" t="s">
        <v>22</v>
      </c>
      <c r="C69" s="135">
        <v>435</v>
      </c>
      <c r="D69" s="135">
        <v>484</v>
      </c>
      <c r="E69" s="135">
        <v>477</v>
      </c>
    </row>
    <row r="70" spans="1:7">
      <c r="B70" s="134" t="s">
        <v>38</v>
      </c>
      <c r="C70" s="135">
        <v>418</v>
      </c>
      <c r="D70" s="135">
        <v>523</v>
      </c>
      <c r="E70" s="135">
        <v>479</v>
      </c>
    </row>
    <row r="71" spans="1:7">
      <c r="B71" s="134" t="s">
        <v>2</v>
      </c>
      <c r="C71" s="135">
        <v>386</v>
      </c>
      <c r="D71" s="135">
        <v>482</v>
      </c>
      <c r="E71" s="135">
        <v>480</v>
      </c>
    </row>
    <row r="72" spans="1:7">
      <c r="B72" s="134" t="s">
        <v>1</v>
      </c>
      <c r="C72" s="134">
        <v>475</v>
      </c>
      <c r="D72" s="134">
        <v>487</v>
      </c>
      <c r="E72" s="134">
        <v>480</v>
      </c>
    </row>
    <row r="73" spans="1:7">
      <c r="B73" s="134" t="s">
        <v>25</v>
      </c>
      <c r="C73" s="135">
        <v>445</v>
      </c>
      <c r="D73" s="135">
        <v>513</v>
      </c>
      <c r="E73" s="135">
        <v>482</v>
      </c>
    </row>
    <row r="74" spans="1:7">
      <c r="B74" s="134" t="s">
        <v>26</v>
      </c>
      <c r="C74" s="135">
        <v>449</v>
      </c>
      <c r="D74" s="135">
        <v>531</v>
      </c>
      <c r="E74" s="135">
        <v>489</v>
      </c>
      <c r="G74" s="82" t="s">
        <v>141</v>
      </c>
    </row>
    <row r="75" spans="1:7">
      <c r="B75" s="134" t="s">
        <v>27</v>
      </c>
      <c r="C75" s="135">
        <v>482</v>
      </c>
      <c r="D75" s="135">
        <v>492</v>
      </c>
      <c r="E75" s="135">
        <v>489</v>
      </c>
      <c r="G75" s="82" t="s">
        <v>126</v>
      </c>
    </row>
    <row r="76" spans="1:7">
      <c r="B76" s="134" t="s">
        <v>3</v>
      </c>
      <c r="C76" s="135">
        <v>441</v>
      </c>
      <c r="D76" s="135">
        <v>511</v>
      </c>
      <c r="E76" s="135">
        <v>511</v>
      </c>
    </row>
    <row r="77" spans="1:7">
      <c r="B77" s="82"/>
      <c r="C77" s="118"/>
      <c r="D77" s="118"/>
      <c r="E77" s="118"/>
    </row>
    <row r="79" spans="1:7">
      <c r="A79" s="83" t="s">
        <v>96</v>
      </c>
    </row>
    <row r="80" spans="1:7">
      <c r="A80" s="1" t="s">
        <v>93</v>
      </c>
    </row>
    <row r="81" spans="2:30">
      <c r="H81" s="80"/>
    </row>
    <row r="82" spans="2:30" ht="76.5">
      <c r="C82" s="34" t="s">
        <v>66</v>
      </c>
      <c r="D82" s="34" t="s">
        <v>65</v>
      </c>
      <c r="E82" s="34" t="s">
        <v>64</v>
      </c>
      <c r="F82" s="34" t="s">
        <v>63</v>
      </c>
    </row>
    <row r="83" spans="2:30">
      <c r="B83" s="66" t="s">
        <v>62</v>
      </c>
      <c r="C83" s="77">
        <v>7.8607204655716147</v>
      </c>
      <c r="D83" s="77">
        <v>4.070951987024106</v>
      </c>
      <c r="E83" s="77">
        <v>26.990275304257988</v>
      </c>
      <c r="F83" s="77">
        <v>1.9774059771476875</v>
      </c>
      <c r="G83" s="77"/>
      <c r="H83" s="77"/>
      <c r="I83" s="77"/>
      <c r="J83" s="77"/>
      <c r="K83" s="77"/>
      <c r="L83" s="77"/>
      <c r="M83" s="77"/>
      <c r="N83" s="77"/>
      <c r="O83" s="77"/>
      <c r="P83" s="77"/>
      <c r="Q83" s="77"/>
      <c r="R83" s="77"/>
      <c r="S83" s="77"/>
      <c r="T83" s="77"/>
      <c r="U83" s="77"/>
      <c r="V83" s="77"/>
      <c r="W83" s="77"/>
      <c r="X83" s="77"/>
      <c r="Y83" s="77"/>
      <c r="Z83" s="77"/>
      <c r="AA83" s="7"/>
      <c r="AB83" s="7"/>
      <c r="AC83" s="7"/>
      <c r="AD83" s="7"/>
    </row>
    <row r="84" spans="2:30">
      <c r="B84" s="66" t="s">
        <v>61</v>
      </c>
      <c r="C84" s="77">
        <v>10.085036901102157</v>
      </c>
      <c r="D84" s="77">
        <v>0.55152968886031051</v>
      </c>
      <c r="E84" s="77">
        <v>4.837241394258383</v>
      </c>
      <c r="F84" s="77">
        <v>10.852455196679443</v>
      </c>
      <c r="G84" s="77"/>
      <c r="H84" s="77"/>
      <c r="I84" s="77"/>
      <c r="J84" s="77"/>
      <c r="K84" s="77"/>
      <c r="L84" s="77"/>
      <c r="M84" s="77"/>
      <c r="N84" s="77"/>
      <c r="O84" s="77"/>
      <c r="P84" s="77"/>
      <c r="Q84" s="77"/>
      <c r="R84" s="77"/>
      <c r="S84" s="77"/>
      <c r="T84" s="77"/>
      <c r="U84" s="77"/>
      <c r="V84" s="77"/>
      <c r="W84" s="77"/>
      <c r="X84" s="77"/>
      <c r="Y84" s="77"/>
      <c r="Z84" s="77"/>
      <c r="AA84" s="7"/>
      <c r="AB84" s="7"/>
      <c r="AC84" s="7"/>
      <c r="AD84" s="7"/>
    </row>
    <row r="85" spans="2:30">
      <c r="B85" s="1" t="s">
        <v>60</v>
      </c>
      <c r="C85" s="7">
        <v>14.079115936263717</v>
      </c>
      <c r="D85" s="7">
        <v>3.0073327423704712</v>
      </c>
      <c r="E85" s="7">
        <v>31.564934393725352</v>
      </c>
      <c r="F85" s="7">
        <v>1.9717903982108234</v>
      </c>
      <c r="G85" s="7"/>
      <c r="H85" s="7"/>
      <c r="I85" s="7"/>
      <c r="J85" s="7"/>
      <c r="K85" s="7"/>
      <c r="L85" s="7"/>
      <c r="M85" s="7"/>
      <c r="N85" s="7"/>
      <c r="O85" s="7"/>
      <c r="P85" s="7"/>
      <c r="Q85" s="7"/>
      <c r="R85" s="7"/>
      <c r="S85" s="7"/>
      <c r="T85" s="7"/>
      <c r="U85" s="7"/>
      <c r="V85" s="7"/>
      <c r="W85" s="7"/>
      <c r="X85" s="7"/>
      <c r="Y85" s="7"/>
      <c r="Z85" s="7"/>
      <c r="AA85" s="7"/>
      <c r="AB85" s="7"/>
      <c r="AC85" s="7"/>
      <c r="AD85" s="7"/>
    </row>
    <row r="86" spans="2:30">
      <c r="B86" s="1" t="s">
        <v>59</v>
      </c>
      <c r="C86" s="7">
        <v>16.729051880483503</v>
      </c>
      <c r="D86" s="7">
        <v>0.35301156136355805</v>
      </c>
      <c r="E86" s="7">
        <v>3.7042721603242565</v>
      </c>
      <c r="F86" s="7">
        <v>9.7333462802228965</v>
      </c>
      <c r="G86" s="7"/>
      <c r="H86" s="7"/>
      <c r="I86" s="7"/>
      <c r="J86" s="7"/>
      <c r="K86" s="7"/>
      <c r="L86" s="7"/>
      <c r="M86" s="7"/>
      <c r="N86" s="7"/>
      <c r="O86" s="7"/>
      <c r="P86" s="7"/>
      <c r="Q86" s="7"/>
      <c r="R86" s="7"/>
      <c r="S86" s="7"/>
      <c r="T86" s="7"/>
      <c r="U86" s="7"/>
      <c r="V86" s="7"/>
      <c r="W86" s="7"/>
      <c r="X86" s="7"/>
      <c r="Y86" s="7"/>
      <c r="Z86" s="7"/>
      <c r="AA86" s="7"/>
      <c r="AB86" s="7"/>
      <c r="AC86" s="7"/>
      <c r="AD86" s="7"/>
    </row>
    <row r="87" spans="2:30">
      <c r="B87" s="53" t="s">
        <v>58</v>
      </c>
      <c r="C87" s="65">
        <v>7.3511257421668335</v>
      </c>
      <c r="D87" s="65">
        <v>0</v>
      </c>
      <c r="E87" s="65">
        <v>31.625614798267787</v>
      </c>
      <c r="F87" s="65">
        <v>1.9683342151157093</v>
      </c>
      <c r="G87" s="65"/>
      <c r="H87" s="65"/>
      <c r="I87" s="65"/>
      <c r="J87" s="65"/>
      <c r="K87" s="65"/>
      <c r="L87" s="65"/>
      <c r="M87" s="65"/>
      <c r="N87" s="65"/>
      <c r="O87" s="65"/>
      <c r="P87" s="65"/>
      <c r="Q87" s="65"/>
      <c r="R87" s="65"/>
      <c r="S87" s="65"/>
      <c r="T87" s="65"/>
      <c r="U87" s="65"/>
      <c r="V87" s="65"/>
      <c r="W87" s="65"/>
      <c r="X87" s="65"/>
      <c r="Y87" s="65"/>
      <c r="Z87" s="65"/>
      <c r="AA87" s="65"/>
      <c r="AB87" s="65"/>
      <c r="AC87" s="65"/>
      <c r="AD87" s="65"/>
    </row>
    <row r="88" spans="2:30">
      <c r="B88" s="53" t="s">
        <v>57</v>
      </c>
      <c r="C88" s="65">
        <v>10.62645739031607</v>
      </c>
      <c r="D88" s="65">
        <v>0</v>
      </c>
      <c r="E88" s="65">
        <v>4.4902318107890968</v>
      </c>
      <c r="F88" s="65">
        <v>17.727499853036271</v>
      </c>
      <c r="G88" s="65"/>
      <c r="H88" s="65"/>
      <c r="I88" s="65"/>
      <c r="J88" s="65"/>
      <c r="K88" s="65"/>
      <c r="L88" s="65"/>
      <c r="M88" s="65"/>
      <c r="N88" s="65"/>
      <c r="O88" s="65"/>
      <c r="P88" s="65"/>
      <c r="Q88" s="65"/>
      <c r="R88" s="65"/>
      <c r="S88" s="65"/>
      <c r="T88" s="65"/>
      <c r="U88" s="65"/>
      <c r="V88" s="65"/>
      <c r="W88" s="65"/>
      <c r="X88" s="65"/>
      <c r="Y88" s="65"/>
      <c r="Z88" s="65"/>
      <c r="AA88" s="65"/>
      <c r="AB88" s="65"/>
      <c r="AC88" s="65"/>
      <c r="AD88" s="65"/>
    </row>
    <row r="89" spans="2:30">
      <c r="B89" s="1" t="s">
        <v>56</v>
      </c>
      <c r="C89" s="7">
        <v>5.2541382412228579</v>
      </c>
      <c r="D89" s="7">
        <v>13.993525893144406</v>
      </c>
      <c r="E89" s="7">
        <v>32.537311472826481</v>
      </c>
      <c r="F89" s="7">
        <v>3.8739584632860362E-2</v>
      </c>
      <c r="G89" s="7"/>
      <c r="H89" s="7"/>
      <c r="I89" s="7"/>
      <c r="J89" s="7"/>
      <c r="K89" s="7"/>
      <c r="L89" s="7"/>
      <c r="M89" s="7"/>
      <c r="N89" s="7"/>
      <c r="O89" s="7"/>
      <c r="P89" s="7"/>
      <c r="Q89" s="7"/>
      <c r="R89" s="7"/>
      <c r="S89" s="7"/>
      <c r="T89" s="7"/>
      <c r="U89" s="7"/>
      <c r="V89" s="7"/>
      <c r="W89" s="7"/>
      <c r="X89" s="7"/>
      <c r="Y89" s="7"/>
      <c r="Z89" s="7"/>
      <c r="AA89" s="7"/>
      <c r="AB89" s="7"/>
      <c r="AC89" s="7"/>
      <c r="AD89" s="7"/>
    </row>
    <row r="90" spans="2:30">
      <c r="B90" s="1" t="s">
        <v>55</v>
      </c>
      <c r="C90" s="7">
        <v>7.356581461467246</v>
      </c>
      <c r="D90" s="7">
        <v>1.5206928476221118</v>
      </c>
      <c r="E90" s="7">
        <v>4.8765914418348117</v>
      </c>
      <c r="F90" s="7">
        <v>7.7479169265720724E-2</v>
      </c>
      <c r="G90" s="7"/>
      <c r="H90" s="7"/>
      <c r="I90" s="7"/>
      <c r="J90" s="7"/>
      <c r="K90" s="7"/>
      <c r="L90" s="7"/>
      <c r="M90" s="7"/>
      <c r="N90" s="7"/>
      <c r="O90" s="7"/>
      <c r="P90" s="7"/>
      <c r="Q90" s="7"/>
      <c r="R90" s="7"/>
      <c r="S90" s="7"/>
      <c r="T90" s="7"/>
      <c r="U90" s="7"/>
      <c r="V90" s="7"/>
      <c r="W90" s="7"/>
      <c r="X90" s="7"/>
      <c r="Y90" s="7"/>
      <c r="Z90" s="7"/>
      <c r="AA90" s="7"/>
      <c r="AB90" s="7"/>
      <c r="AC90" s="7"/>
      <c r="AD90" s="7"/>
    </row>
    <row r="91" spans="2:30">
      <c r="B91" s="1" t="s">
        <v>54</v>
      </c>
      <c r="C91" s="7">
        <v>5.1130434782608694</v>
      </c>
      <c r="D91" s="7">
        <v>11.858193979933111</v>
      </c>
      <c r="E91" s="7">
        <v>14.493645484949832</v>
      </c>
      <c r="F91" s="7">
        <v>1.7819397993311039</v>
      </c>
      <c r="G91" s="7"/>
      <c r="H91" s="7"/>
      <c r="I91" s="7"/>
      <c r="J91" s="7"/>
      <c r="K91" s="7"/>
      <c r="L91" s="7"/>
      <c r="M91" s="7"/>
      <c r="N91" s="7"/>
      <c r="O91" s="7"/>
      <c r="P91" s="7"/>
      <c r="Q91" s="7"/>
      <c r="R91" s="7"/>
      <c r="S91" s="7"/>
      <c r="T91" s="7"/>
      <c r="U91" s="7"/>
      <c r="V91" s="7"/>
      <c r="W91" s="7"/>
      <c r="X91" s="7"/>
      <c r="Y91" s="7"/>
      <c r="Z91" s="7"/>
      <c r="AA91" s="7"/>
      <c r="AB91" s="7"/>
      <c r="AC91" s="7"/>
      <c r="AD91" s="7"/>
    </row>
    <row r="92" spans="2:30">
      <c r="B92" s="1" t="s">
        <v>53</v>
      </c>
      <c r="C92" s="7">
        <v>8.3879598662207364</v>
      </c>
      <c r="D92" s="7">
        <v>1.1772575250836119</v>
      </c>
      <c r="E92" s="7">
        <v>2.2073578595317724</v>
      </c>
      <c r="F92" s="7">
        <v>11.957190635451505</v>
      </c>
      <c r="G92" s="7"/>
      <c r="H92" s="7"/>
      <c r="I92" s="7"/>
      <c r="J92" s="7"/>
      <c r="K92" s="7"/>
      <c r="L92" s="7"/>
      <c r="M92" s="7"/>
      <c r="N92" s="7"/>
      <c r="O92" s="7"/>
      <c r="P92" s="7"/>
      <c r="Q92" s="7"/>
      <c r="R92" s="7"/>
      <c r="S92" s="7"/>
      <c r="T92" s="7"/>
      <c r="U92" s="7"/>
      <c r="V92" s="7"/>
      <c r="W92" s="7"/>
      <c r="X92" s="7"/>
      <c r="Y92" s="7"/>
      <c r="Z92" s="7"/>
      <c r="AA92" s="7"/>
      <c r="AB92" s="7"/>
      <c r="AC92" s="7"/>
      <c r="AD92" s="7"/>
    </row>
    <row r="93" spans="2:30">
      <c r="B93" s="1" t="s">
        <v>52</v>
      </c>
      <c r="C93" s="7">
        <v>6.7115983307941978</v>
      </c>
      <c r="D93" s="7">
        <v>3.4824799629065382</v>
      </c>
      <c r="E93" s="7">
        <v>19.10313307279592</v>
      </c>
      <c r="F93" s="7">
        <v>3.2125587865138772</v>
      </c>
      <c r="G93" s="7"/>
      <c r="H93" s="7"/>
      <c r="I93" s="7"/>
      <c r="J93" s="7"/>
      <c r="K93" s="7"/>
      <c r="L93" s="7"/>
      <c r="M93" s="7"/>
      <c r="N93" s="7"/>
      <c r="O93" s="7"/>
      <c r="P93" s="7"/>
      <c r="Q93" s="7"/>
      <c r="R93" s="7"/>
      <c r="S93" s="7"/>
      <c r="T93" s="7"/>
      <c r="U93" s="7"/>
      <c r="V93" s="7"/>
      <c r="W93" s="7"/>
      <c r="X93" s="7"/>
      <c r="Y93" s="7"/>
      <c r="Z93" s="7"/>
      <c r="AA93" s="7"/>
      <c r="AB93" s="7"/>
      <c r="AC93" s="7"/>
      <c r="AD93" s="7"/>
    </row>
    <row r="94" spans="2:30">
      <c r="B94" s="1" t="s">
        <v>51</v>
      </c>
      <c r="C94" s="7">
        <v>13.520898191693714</v>
      </c>
      <c r="D94" s="7">
        <v>0.54315426906007813</v>
      </c>
      <c r="E94" s="7">
        <v>4.6648340729946352</v>
      </c>
      <c r="F94" s="7">
        <v>17.306418493740477</v>
      </c>
      <c r="G94" s="7"/>
      <c r="H94" s="7"/>
      <c r="I94" s="7"/>
      <c r="J94" s="7"/>
      <c r="K94" s="7"/>
      <c r="L94" s="7"/>
      <c r="M94" s="7"/>
      <c r="N94" s="7"/>
      <c r="O94" s="7"/>
      <c r="P94" s="7"/>
      <c r="Q94" s="7"/>
      <c r="R94" s="7"/>
      <c r="S94" s="7"/>
      <c r="T94" s="7"/>
      <c r="U94" s="7"/>
      <c r="V94" s="7"/>
      <c r="W94" s="7"/>
      <c r="X94" s="7"/>
      <c r="Y94" s="7"/>
      <c r="Z94" s="7"/>
      <c r="AA94" s="7"/>
      <c r="AB94" s="7"/>
      <c r="AC94" s="7"/>
      <c r="AD94" s="7"/>
    </row>
    <row r="95" spans="2:30">
      <c r="H95" s="82"/>
    </row>
    <row r="98" spans="1:5">
      <c r="A98" s="83" t="s">
        <v>101</v>
      </c>
    </row>
    <row r="99" spans="1:5">
      <c r="A99" s="1" t="s">
        <v>94</v>
      </c>
    </row>
    <row r="100" spans="1:5">
      <c r="A100" s="80"/>
    </row>
    <row r="101" spans="1:5" ht="76.5">
      <c r="C101" s="34" t="s">
        <v>50</v>
      </c>
      <c r="D101" s="34" t="s">
        <v>116</v>
      </c>
    </row>
    <row r="102" spans="1:5">
      <c r="B102" s="1" t="s">
        <v>16</v>
      </c>
      <c r="C102" s="1">
        <v>69.599999999999994</v>
      </c>
      <c r="D102" s="1">
        <v>57.7</v>
      </c>
      <c r="E102" s="7"/>
    </row>
    <row r="103" spans="1:5">
      <c r="B103" s="1" t="s">
        <v>18</v>
      </c>
      <c r="C103" s="1">
        <v>66.099999999999994</v>
      </c>
      <c r="D103" s="1">
        <v>59.8</v>
      </c>
      <c r="E103" s="7"/>
    </row>
    <row r="104" spans="1:5">
      <c r="B104" s="1" t="s">
        <v>25</v>
      </c>
      <c r="C104" s="26">
        <v>65</v>
      </c>
      <c r="D104" s="26">
        <v>60.7</v>
      </c>
      <c r="E104" s="7"/>
    </row>
    <row r="105" spans="1:5">
      <c r="B105" s="1" t="s">
        <v>32</v>
      </c>
      <c r="C105" s="1">
        <v>78.599999999999994</v>
      </c>
      <c r="D105" s="26">
        <v>64.8</v>
      </c>
      <c r="E105" s="7"/>
    </row>
    <row r="106" spans="1:5">
      <c r="B106" s="1" t="s">
        <v>5</v>
      </c>
      <c r="C106" s="26">
        <v>76.7</v>
      </c>
      <c r="D106" s="1">
        <v>65.7</v>
      </c>
      <c r="E106" s="7"/>
    </row>
    <row r="107" spans="1:5">
      <c r="B107" s="53" t="s">
        <v>8</v>
      </c>
      <c r="C107" s="55">
        <v>78</v>
      </c>
      <c r="D107" s="53">
        <v>68.900000000000006</v>
      </c>
      <c r="E107" s="7"/>
    </row>
    <row r="108" spans="1:5">
      <c r="B108" s="1" t="s">
        <v>13</v>
      </c>
      <c r="C108" s="1">
        <v>82.8</v>
      </c>
      <c r="D108" s="1">
        <v>71.599999999999994</v>
      </c>
      <c r="E108" s="7"/>
    </row>
    <row r="109" spans="1:5">
      <c r="B109" s="1" t="s">
        <v>6</v>
      </c>
      <c r="C109" s="26">
        <v>87</v>
      </c>
      <c r="D109" s="1">
        <v>71.900000000000006</v>
      </c>
      <c r="E109" s="7"/>
    </row>
    <row r="110" spans="1:5">
      <c r="B110" s="1" t="s">
        <v>3</v>
      </c>
      <c r="C110" s="26">
        <v>76</v>
      </c>
      <c r="D110" s="26">
        <v>75.099999999999994</v>
      </c>
      <c r="E110" s="7"/>
    </row>
    <row r="111" spans="1:5">
      <c r="B111" s="1" t="s">
        <v>14</v>
      </c>
      <c r="C111" s="1">
        <v>84.7</v>
      </c>
      <c r="D111" s="1">
        <v>75.2</v>
      </c>
    </row>
    <row r="112" spans="1:5">
      <c r="B112" s="1" t="s">
        <v>29</v>
      </c>
      <c r="C112" s="1">
        <v>78.5</v>
      </c>
      <c r="D112" s="26">
        <v>75.900000000000006</v>
      </c>
    </row>
    <row r="113" spans="2:7">
      <c r="B113" s="1" t="s">
        <v>20</v>
      </c>
      <c r="C113" s="1">
        <v>81.3</v>
      </c>
      <c r="D113" s="26">
        <v>77.400000000000006</v>
      </c>
    </row>
    <row r="114" spans="2:7">
      <c r="B114" s="1" t="s">
        <v>17</v>
      </c>
      <c r="C114" s="1">
        <v>83.7</v>
      </c>
      <c r="D114" s="1">
        <v>77.599999999999994</v>
      </c>
    </row>
    <row r="115" spans="2:7">
      <c r="B115" s="1" t="s">
        <v>28</v>
      </c>
      <c r="C115" s="1">
        <v>83.8</v>
      </c>
      <c r="D115" s="1">
        <v>78.7</v>
      </c>
    </row>
    <row r="116" spans="2:7">
      <c r="B116" s="1" t="s">
        <v>38</v>
      </c>
      <c r="C116" s="26">
        <v>80.900000000000006</v>
      </c>
      <c r="D116" s="1">
        <v>79.599999999999994</v>
      </c>
      <c r="G116" s="82" t="s">
        <v>125</v>
      </c>
    </row>
    <row r="117" spans="2:7">
      <c r="B117" s="66" t="s">
        <v>36</v>
      </c>
      <c r="C117" s="66">
        <v>81.5</v>
      </c>
      <c r="D117" s="66">
        <v>79.7</v>
      </c>
    </row>
    <row r="118" spans="2:7">
      <c r="B118" s="1" t="s">
        <v>15</v>
      </c>
      <c r="C118" s="1">
        <v>83.5</v>
      </c>
      <c r="D118" s="26">
        <v>80.099999999999994</v>
      </c>
    </row>
    <row r="119" spans="2:7">
      <c r="B119" s="1" t="s">
        <v>26</v>
      </c>
      <c r="C119" s="26">
        <v>83.9</v>
      </c>
      <c r="D119" s="1">
        <v>82.1</v>
      </c>
    </row>
    <row r="120" spans="2:7">
      <c r="B120" s="1" t="s">
        <v>22</v>
      </c>
      <c r="C120" s="1">
        <v>79.900000000000006</v>
      </c>
      <c r="D120" s="26">
        <v>83</v>
      </c>
    </row>
    <row r="121" spans="2:7">
      <c r="B121" s="1" t="s">
        <v>4</v>
      </c>
      <c r="C121" s="1">
        <v>90.6</v>
      </c>
      <c r="D121" s="26">
        <v>83.5</v>
      </c>
    </row>
    <row r="122" spans="2:7">
      <c r="B122" s="1" t="s">
        <v>27</v>
      </c>
      <c r="C122" s="26">
        <v>82</v>
      </c>
      <c r="D122" s="26">
        <v>86</v>
      </c>
    </row>
    <row r="123" spans="2:7">
      <c r="B123" s="1" t="s">
        <v>1</v>
      </c>
      <c r="C123" s="1">
        <v>87.6</v>
      </c>
      <c r="D123" s="26">
        <v>87.1</v>
      </c>
    </row>
    <row r="124" spans="2:7">
      <c r="B124" s="1" t="s">
        <v>7</v>
      </c>
      <c r="C124" s="1">
        <v>84.3</v>
      </c>
      <c r="D124" s="1">
        <v>87.3</v>
      </c>
    </row>
    <row r="125" spans="2:7">
      <c r="B125" s="1" t="s">
        <v>0</v>
      </c>
      <c r="C125" s="26">
        <v>88.2</v>
      </c>
      <c r="D125" s="1">
        <v>87.4</v>
      </c>
    </row>
    <row r="126" spans="2:7">
      <c r="B126" s="1" t="s">
        <v>19</v>
      </c>
      <c r="C126" s="26">
        <v>88</v>
      </c>
      <c r="D126" s="26">
        <v>89</v>
      </c>
    </row>
    <row r="127" spans="2:7">
      <c r="B127" s="1" t="s">
        <v>21</v>
      </c>
      <c r="C127" s="1">
        <v>91.3</v>
      </c>
      <c r="D127" s="1">
        <v>92.8</v>
      </c>
    </row>
    <row r="128" spans="2:7">
      <c r="B128" s="1" t="s">
        <v>2</v>
      </c>
      <c r="C128" s="1">
        <v>90.4</v>
      </c>
      <c r="D128" s="1">
        <v>93.3</v>
      </c>
    </row>
    <row r="129" spans="2:4">
      <c r="B129" s="1" t="s">
        <v>9</v>
      </c>
      <c r="C129" s="1">
        <v>92.6</v>
      </c>
      <c r="D129" s="1">
        <v>93.9</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Table des contenus</vt:lpstr>
      <vt:lpstr>1.1</vt:lpstr>
      <vt:lpstr>1.2</vt:lpstr>
      <vt:lpstr>1.3</vt:lpstr>
      <vt:lpstr>1.4</vt:lpstr>
      <vt:lpstr>1.5</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L’Europe de l’éducation en chiffres 2022</dc:title>
  <dc:creator>DEPP-MENJ;Direction de l'évaluation de la prospective et de la performance - Ministère de l'Éducation nationale et de la Jeunesse</dc:creator>
  <cp:keywords>(ISU) ; Objectif de développement durable (ODD) ; association internationale pour l’évaluation du rendement scolaire (IEA) ; environnement socio-économique ; sortie précoce ; élève ; santé scolaire ; pratique pédagogique ; démographie scolaire ; CSP ; dépense d'éducation ; enseignement scolaire  ; enseignement du premier degré ; enseignement du second degré ; système éducatif européen ; élève du 2nd degré ; élève du 1er degré ; enquête Icils ; évaluation internationale PISA ;</cp:keywords>
  <cp:lastModifiedBy>Administration centrale</cp:lastModifiedBy>
  <cp:lastPrinted>2019-11-26T08:28:48Z</cp:lastPrinted>
  <dcterms:created xsi:type="dcterms:W3CDTF">2019-06-24T14:39:30Z</dcterms:created>
  <dcterms:modified xsi:type="dcterms:W3CDTF">2024-02-26T12:35:17Z</dcterms:modified>
</cp:coreProperties>
</file>