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270" activeTab="0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Defini" sheetId="6" r:id="rId6"/>
  </sheets>
  <externalReferences>
    <externalReference r:id="rId9"/>
    <externalReference r:id="rId10"/>
  </externalReferences>
  <definedNames>
    <definedName name="lexis">'Fig 3'!$B$2:$E$121</definedName>
    <definedName name="maths">'[1]maths'!$A$1:$D$82</definedName>
    <definedName name="Tableau">#REF!</definedName>
    <definedName name="Tableau1">'[2]Tableau1'!$A$4:$F$27</definedName>
    <definedName name="_xlnm.Print_Area" localSheetId="4">'Fig 5'!$K$40</definedName>
  </definedNames>
  <calcPr fullCalcOnLoad="1"/>
</workbook>
</file>

<file path=xl/sharedStrings.xml><?xml version="1.0" encoding="utf-8"?>
<sst xmlns="http://schemas.openxmlformats.org/spreadsheetml/2006/main" count="84" uniqueCount="52">
  <si>
    <t xml:space="preserve">Mathématiques                  </t>
  </si>
  <si>
    <t>Catégorie sociale du responsable de l'élève</t>
  </si>
  <si>
    <t>Défavorisée</t>
  </si>
  <si>
    <t xml:space="preserve">Moyenne </t>
  </si>
  <si>
    <t>Favorisée</t>
  </si>
  <si>
    <t>Très favorisée</t>
  </si>
  <si>
    <t>Diplôme du responsable de l'élève</t>
  </si>
  <si>
    <t>Aucun diplôme ou CEP</t>
  </si>
  <si>
    <t>BEP ou CAP</t>
  </si>
  <si>
    <t>Baccalauréat</t>
  </si>
  <si>
    <t>Enseignement supérieur</t>
  </si>
  <si>
    <t>Nombre de livres au domicile</t>
  </si>
  <si>
    <t xml:space="preserve">Moins de 30 livres </t>
  </si>
  <si>
    <t xml:space="preserve">De 30 à 99 livres </t>
  </si>
  <si>
    <t xml:space="preserve">De 100 à 199 livres </t>
  </si>
  <si>
    <t xml:space="preserve"> 200 livres ou plus</t>
  </si>
  <si>
    <t>Fréquence d'écoute de la télévision</t>
  </si>
  <si>
    <t>De temps en temps</t>
  </si>
  <si>
    <t>Régulièrement</t>
  </si>
  <si>
    <t>Retard scolaire</t>
  </si>
  <si>
    <t>Retard à l'entrée au collège</t>
  </si>
  <si>
    <t>Champ : collèges publics et privés sous contrat, France métropolitaine + DOM.</t>
  </si>
  <si>
    <t>Mathématiques</t>
  </si>
  <si>
    <t xml:space="preserve"> </t>
  </si>
  <si>
    <t>Jamais ou presque jamais</t>
  </si>
  <si>
    <r>
      <t>Lecture : parmi les élèves les plus performants en mathématiques en sixième (4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quartile), 67,6 % figurent aussi parmi le quart des élèves les plus performants en troisième.</t>
    </r>
  </si>
  <si>
    <t>Redoublement au collège uniquement</t>
  </si>
  <si>
    <t>4 – Evolution des scores entre la sixième et la troisième selon la catégorie sociale du responsable de l’élève</t>
  </si>
  <si>
    <t>Score en sixième</t>
  </si>
  <si>
    <t>% troisième</t>
  </si>
  <si>
    <t>% sixième</t>
  </si>
  <si>
    <t xml:space="preserve">3 - Distribution des élèves selon leurs performances en mémoire encyclopédique (évolution sixième-troisième) </t>
  </si>
  <si>
    <t>1 - Proportions d’élèves figurant parmi le quart des élèves les plus faibles aux évaluations standardisées de fin de troisième  (en %)</t>
  </si>
  <si>
    <t>200 livres ou plus</t>
  </si>
  <si>
    <r>
      <t xml:space="preserve">« À l'heure 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en troisième</t>
    </r>
  </si>
  <si>
    <t>Lecture : 38,4 % des enfants d'origine sociale défavorisée figurent parmi le quart des élèves qui présentent les scores les plus faibles à l'épreuve de traitement de phrases lacunaires.</t>
  </si>
  <si>
    <t>Source : MENESR-DEPP, panel 2007.</t>
  </si>
  <si>
    <t>Premier quartile</t>
  </si>
  <si>
    <t>Deuxième quartile</t>
  </si>
  <si>
    <t>Troisième quartile</t>
  </si>
  <si>
    <t>Quatrième quartile</t>
  </si>
  <si>
    <t>Traitement de phrases lacunaires</t>
  </si>
  <si>
    <t>Lecture silencieuse</t>
  </si>
  <si>
    <t>Mémoire encyclopédique</t>
  </si>
  <si>
    <t>Raisonnement sur cartes à jouer</t>
  </si>
  <si>
    <t>Source: MENESR-DEPP, panel 2007.</t>
  </si>
  <si>
    <t>Score en troisième</t>
  </si>
  <si>
    <t>5 - Évolution des scores entre la sixième et la troisième selon le nombre de livres au domicile de l’élève</t>
  </si>
  <si>
    <r>
      <t xml:space="preserve">Lecture : les </t>
    </r>
    <r>
      <rPr>
        <sz val="8"/>
        <color indexed="40"/>
        <rFont val="Arial"/>
        <family val="2"/>
      </rPr>
      <t>FIGURES 4 et 5</t>
    </r>
    <r>
      <rPr>
        <sz val="8"/>
        <rFont val="Arial"/>
        <family val="2"/>
      </rPr>
      <t xml:space="preserve"> représentent la progression des scores moyens dans les différentes compétences évaluées selon des variables caractérisant l'environnement de l'élève. Par exemple, en mémoire encyclopédique, la progression est de 1, 1 point pour les enfants d'origine sociale très favorisée contre 0,8 point pour les enfants d'origine sociale défavorisée.</t>
    </r>
  </si>
  <si>
    <t xml:space="preserve">2 - Proportions d’élèves figurant parmi le quart des élèves les plus performants aux évaluations standardisées </t>
  </si>
  <si>
    <t>de fin de troisième selon leur niveau en sixième  (en %)</t>
  </si>
  <si>
    <t>Lecture : pour l’épreuve de mémoire encyclopédique, les élèves représentés sur la partie B obtiennent des scores en sixième plus élevés que les élèves les moins performants en classe de troisième, représentés sur la partie 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</si>
</sst>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\-??\ _€_-;_-@_-"/>
    <numFmt numFmtId="165" formatCode="_-* #,##0.00\ _F_-;\-* #,##0.00\ _F_-;_-* \-??\ _F_-;_-@_-"/>
    <numFmt numFmtId="166" formatCode="_-* #,##0.00\ _€_-;\-* #,##0.00\ _€_-;_-* \-??\ _€_-;_-@_-"/>
    <numFmt numFmtId="167" formatCode="_-* #,##0.0\ _F_-;\-* #,##0.0\ _F_-;_-* \-??\ _F_-;_-@_-"/>
    <numFmt numFmtId="168" formatCode="&quot;Vrai&quot;;&quot;Vrai&quot;;&quot;Faux&quot;"/>
    <numFmt numFmtId="169" formatCode="&quot;Actif&quot;;&quot;Actif&quot;;&quot;Inactif&quot;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b/>
      <sz val="8"/>
      <color indexed="14"/>
      <name val="Arial"/>
      <family val="2"/>
    </font>
    <font>
      <sz val="8.25"/>
      <color indexed="8"/>
      <name val="Arial"/>
      <family val="0"/>
    </font>
    <font>
      <b/>
      <sz val="28"/>
      <color indexed="22"/>
      <name val="Arial"/>
      <family val="0"/>
    </font>
    <font>
      <sz val="28"/>
      <color indexed="14"/>
      <name val="Arial"/>
      <family val="0"/>
    </font>
    <font>
      <b/>
      <sz val="18"/>
      <color theme="3"/>
      <name val="Cambria"/>
      <family val="2"/>
    </font>
    <font>
      <b/>
      <sz val="8"/>
      <color rgb="FFCC009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ck">
        <color rgb="FFCC009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CC0099"/>
      </left>
      <right style="thin"/>
      <top style="thin">
        <color rgb="FFCC0099"/>
      </top>
      <bottom>
        <color indexed="63"/>
      </bottom>
    </border>
    <border>
      <left style="thin"/>
      <right style="thin"/>
      <top style="thin">
        <color rgb="FFCC0099"/>
      </top>
      <bottom>
        <color indexed="63"/>
      </bottom>
    </border>
    <border>
      <left style="thin">
        <color rgb="FFCC0099"/>
      </left>
      <right style="thin"/>
      <top>
        <color indexed="63"/>
      </top>
      <bottom>
        <color indexed="63"/>
      </bottom>
    </border>
    <border>
      <left style="thin">
        <color rgb="FFCC0099"/>
      </left>
      <right style="thin"/>
      <top>
        <color indexed="63"/>
      </top>
      <bottom style="thin">
        <color rgb="FFCC0099"/>
      </bottom>
    </border>
    <border>
      <left style="thin"/>
      <right style="thin"/>
      <top>
        <color indexed="63"/>
      </top>
      <bottom style="thin">
        <color rgb="FFCC009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CC009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4" borderId="0" xfId="54" applyFont="1" applyFill="1">
      <alignment/>
      <protection/>
    </xf>
    <xf numFmtId="0" fontId="1" fillId="0" borderId="0" xfId="55" applyFont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1" fillId="25" borderId="0" xfId="55" applyFont="1" applyFill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/>
    </xf>
    <xf numFmtId="164" fontId="1" fillId="0" borderId="11" xfId="47" applyNumberFormat="1" applyFont="1" applyFill="1" applyBorder="1" applyAlignment="1" applyProtection="1">
      <alignment/>
      <protection/>
    </xf>
    <xf numFmtId="0" fontId="1" fillId="0" borderId="12" xfId="56" applyFont="1" applyBorder="1" applyAlignment="1">
      <alignment horizontal="left" vertical="center" indent="1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left" vertical="center" indent="1"/>
    </xf>
    <xf numFmtId="0" fontId="44" fillId="24" borderId="12" xfId="0" applyFont="1" applyFill="1" applyBorder="1" applyAlignment="1">
      <alignment horizontal="left"/>
    </xf>
    <xf numFmtId="0" fontId="1" fillId="24" borderId="12" xfId="56" applyFont="1" applyFill="1" applyBorder="1" applyAlignment="1">
      <alignment horizontal="left" indent="1"/>
      <protection/>
    </xf>
    <xf numFmtId="0" fontId="44" fillId="0" borderId="12" xfId="0" applyFont="1" applyBorder="1" applyAlignment="1">
      <alignment/>
    </xf>
    <xf numFmtId="0" fontId="44" fillId="24" borderId="13" xfId="0" applyFont="1" applyFill="1" applyBorder="1" applyAlignment="1">
      <alignment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164" fontId="1" fillId="0" borderId="17" xfId="47" applyNumberFormat="1" applyFont="1" applyFill="1" applyBorder="1" applyAlignment="1" applyProtection="1">
      <alignment horizontal="right" vertical="center"/>
      <protection/>
    </xf>
    <xf numFmtId="0" fontId="44" fillId="24" borderId="14" xfId="0" applyFont="1" applyFill="1" applyBorder="1" applyAlignment="1">
      <alignment horizontal="left"/>
    </xf>
    <xf numFmtId="0" fontId="1" fillId="0" borderId="17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0" xfId="55" applyFont="1">
      <alignment/>
      <protection/>
    </xf>
    <xf numFmtId="0" fontId="1" fillId="25" borderId="0" xfId="53" applyFont="1" applyFill="1">
      <alignment/>
      <protection/>
    </xf>
    <xf numFmtId="0" fontId="4" fillId="24" borderId="0" xfId="54" applyFont="1" applyFill="1">
      <alignment/>
      <protection/>
    </xf>
    <xf numFmtId="0" fontId="1" fillId="25" borderId="0" xfId="53" applyFont="1" applyFill="1" applyBorder="1">
      <alignment/>
      <protection/>
    </xf>
    <xf numFmtId="0" fontId="29" fillId="25" borderId="0" xfId="53" applyFont="1" applyFill="1">
      <alignment/>
      <protection/>
    </xf>
    <xf numFmtId="0" fontId="1" fillId="25" borderId="19" xfId="53" applyFont="1" applyFill="1" applyBorder="1" applyAlignment="1">
      <alignment horizontal="center"/>
      <protection/>
    </xf>
    <xf numFmtId="0" fontId="29" fillId="25" borderId="19" xfId="53" applyFont="1" applyFill="1" applyBorder="1" applyAlignment="1">
      <alignment horizontal="center"/>
      <protection/>
    </xf>
    <xf numFmtId="0" fontId="1" fillId="25" borderId="19" xfId="53" applyFont="1" applyFill="1" applyBorder="1" applyAlignment="1">
      <alignment horizontal="center" vertical="center" wrapText="1"/>
      <protection/>
    </xf>
    <xf numFmtId="0" fontId="1" fillId="0" borderId="0" xfId="56" applyFont="1">
      <alignment/>
      <protection/>
    </xf>
    <xf numFmtId="0" fontId="1" fillId="0" borderId="0" xfId="56" applyFont="1" applyFill="1" applyBorder="1">
      <alignment/>
      <protection/>
    </xf>
    <xf numFmtId="0" fontId="28" fillId="0" borderId="0" xfId="0" applyFont="1" applyAlignment="1">
      <alignment horizontal="left"/>
    </xf>
    <xf numFmtId="0" fontId="1" fillId="0" borderId="0" xfId="56" applyFont="1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1" fillId="0" borderId="0" xfId="56" applyFont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0" fontId="1" fillId="0" borderId="20" xfId="56" applyFont="1" applyBorder="1" applyAlignment="1">
      <alignment horizontal="left"/>
      <protection/>
    </xf>
    <xf numFmtId="0" fontId="1" fillId="0" borderId="21" xfId="56" applyFont="1" applyBorder="1" applyAlignment="1">
      <alignment horizontal="left"/>
      <protection/>
    </xf>
    <xf numFmtId="174" fontId="4" fillId="24" borderId="21" xfId="56" applyNumberFormat="1" applyFont="1" applyFill="1" applyBorder="1" applyAlignment="1">
      <alignment horizontal="center" vertical="top" wrapText="1"/>
      <protection/>
    </xf>
    <xf numFmtId="0" fontId="1" fillId="0" borderId="22" xfId="56" applyFont="1" applyBorder="1" applyAlignment="1">
      <alignment horizontal="left"/>
      <protection/>
    </xf>
    <xf numFmtId="174" fontId="4" fillId="24" borderId="22" xfId="56" applyNumberFormat="1" applyFont="1" applyFill="1" applyBorder="1" applyAlignment="1">
      <alignment horizontal="center" vertical="top" wrapText="1"/>
      <protection/>
    </xf>
    <xf numFmtId="174" fontId="4" fillId="24" borderId="22" xfId="56" applyNumberFormat="1" applyFont="1" applyFill="1" applyBorder="1" applyAlignment="1">
      <alignment horizontal="center" vertical="top"/>
      <protection/>
    </xf>
    <xf numFmtId="0" fontId="1" fillId="0" borderId="23" xfId="56" applyFont="1" applyBorder="1" applyAlignment="1">
      <alignment horizontal="left"/>
      <protection/>
    </xf>
    <xf numFmtId="174" fontId="4" fillId="24" borderId="23" xfId="56" applyNumberFormat="1" applyFont="1" applyFill="1" applyBorder="1" applyAlignment="1">
      <alignment horizontal="center" vertical="top" wrapText="1"/>
      <protection/>
    </xf>
    <xf numFmtId="174" fontId="4" fillId="24" borderId="23" xfId="56" applyNumberFormat="1" applyFont="1" applyFill="1" applyBorder="1" applyAlignment="1">
      <alignment horizontal="center" vertical="top"/>
      <protection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1" fillId="24" borderId="20" xfId="56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1" fillId="0" borderId="18" xfId="0" applyFont="1" applyBorder="1" applyAlignment="1">
      <alignment horizontal="left" vertical="center" indent="1"/>
    </xf>
    <xf numFmtId="164" fontId="1" fillId="0" borderId="18" xfId="47" applyNumberFormat="1" applyFont="1" applyFill="1" applyBorder="1" applyAlignment="1" applyProtection="1">
      <alignment horizontal="right" vertical="center"/>
      <protection/>
    </xf>
    <xf numFmtId="0" fontId="31" fillId="0" borderId="0" xfId="55" applyFont="1">
      <alignment/>
      <protection/>
    </xf>
    <xf numFmtId="0" fontId="31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/>
    </xf>
    <xf numFmtId="167" fontId="1" fillId="24" borderId="22" xfId="49" applyNumberFormat="1" applyFont="1" applyFill="1" applyBorder="1" applyAlignment="1" applyProtection="1">
      <alignment vertical="top"/>
      <protection/>
    </xf>
    <xf numFmtId="0" fontId="1" fillId="0" borderId="24" xfId="56" applyFont="1" applyBorder="1" applyAlignment="1">
      <alignment horizontal="center"/>
      <protection/>
    </xf>
    <xf numFmtId="0" fontId="2" fillId="0" borderId="19" xfId="55" applyFont="1" applyFill="1" applyBorder="1" applyAlignment="1">
      <alignment horizontal="left"/>
      <protection/>
    </xf>
    <xf numFmtId="0" fontId="1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25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0" xfId="5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left"/>
    </xf>
    <xf numFmtId="0" fontId="1" fillId="25" borderId="0" xfId="55" applyFont="1" applyFill="1" applyBorder="1" applyAlignment="1">
      <alignment horizontal="left" vertical="center" wrapText="1"/>
      <protection/>
    </xf>
    <xf numFmtId="0" fontId="1" fillId="0" borderId="0" xfId="56" applyFont="1" applyAlignment="1">
      <alignment horizontal="justify" vertical="center" wrapText="1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ableaux de l'article_4pos" xfId="49"/>
    <cellStyle name="Currency" xfId="50"/>
    <cellStyle name="Currency [0]" xfId="51"/>
    <cellStyle name="Neutre" xfId="52"/>
    <cellStyle name="Normal_irt3" xfId="53"/>
    <cellStyle name="Normal_tableau" xfId="54"/>
    <cellStyle name="Normal_tableau_1" xfId="55"/>
    <cellStyle name="Normal_tableaux de l'article_4pos" xfId="56"/>
    <cellStyle name="Percent" xfId="57"/>
    <cellStyle name="Satisfaisant" xfId="58"/>
    <cellStyle name="Sortie" xfId="59"/>
    <cellStyle name="Texte explicatif" xfId="60"/>
    <cellStyle name="Titre" xfId="61"/>
    <cellStyle name="Titre 1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475"/>
          <c:w val="0.914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2'!$B$4</c:f>
              <c:strCache>
                <c:ptCount val="1"/>
                <c:pt idx="0">
                  <c:v>Traitement de phrases lacunaires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2'!$A$5:$A$8</c:f>
              <c:strCache/>
            </c:strRef>
          </c:cat>
          <c:val>
            <c:numRef>
              <c:f>'Fig 2'!$B$5:$B$8</c:f>
              <c:numCache/>
            </c:numRef>
          </c:val>
        </c:ser>
        <c:ser>
          <c:idx val="1"/>
          <c:order val="1"/>
          <c:tx>
            <c:strRef>
              <c:f>'Fig 2'!$C$4</c:f>
              <c:strCache>
                <c:ptCount val="1"/>
                <c:pt idx="0">
                  <c:v>Mathématiques</c:v>
                </c:pt>
              </c:strCache>
            </c:strRef>
          </c:tx>
          <c:spPr>
            <a:solidFill>
              <a:srgbClr val="CC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2'!$C$5:$C$8</c:f>
              <c:numCache/>
            </c:numRef>
          </c:val>
        </c:ser>
        <c:ser>
          <c:idx val="2"/>
          <c:order val="2"/>
          <c:tx>
            <c:strRef>
              <c:f>'Fig 2'!$D$4</c:f>
              <c:strCache>
                <c:ptCount val="1"/>
                <c:pt idx="0">
                  <c:v>Lecture silencieuse</c:v>
                </c:pt>
              </c:strCache>
            </c:strRef>
          </c:tx>
          <c:spPr>
            <a:solidFill>
              <a:srgbClr val="C8CC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2'!$D$5:$D$8</c:f>
              <c:numCache/>
            </c:numRef>
          </c:val>
        </c:ser>
        <c:ser>
          <c:idx val="3"/>
          <c:order val="3"/>
          <c:tx>
            <c:strRef>
              <c:f>'Fig 2'!$E$4</c:f>
              <c:strCache>
                <c:ptCount val="1"/>
                <c:pt idx="0">
                  <c:v>Mémoire encyclopédique</c:v>
                </c:pt>
              </c:strCache>
            </c:strRef>
          </c:tx>
          <c:spPr>
            <a:solidFill>
              <a:srgbClr val="13B7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2'!$E$5:$E$8</c:f>
              <c:numCache/>
            </c:numRef>
          </c:val>
        </c:ser>
        <c:ser>
          <c:idx val="4"/>
          <c:order val="4"/>
          <c:tx>
            <c:strRef>
              <c:f>'Fig 2'!$F$4</c:f>
              <c:strCache>
                <c:ptCount val="1"/>
                <c:pt idx="0">
                  <c:v>Raisonnement sur cartes à jouer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2'!$F$5:$F$8</c:f>
              <c:numCache/>
            </c:numRef>
          </c:val>
        </c:ser>
        <c:axId val="43226934"/>
        <c:axId val="53498087"/>
      </c:bar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5"/>
          <c:y val="0.058"/>
          <c:w val="0.327"/>
          <c:h val="0.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3925"/>
          <c:w val="0.98525"/>
          <c:h val="0.936"/>
        </c:manualLayout>
      </c:layout>
      <c:lineChart>
        <c:grouping val="standard"/>
        <c:varyColors val="0"/>
        <c:ser>
          <c:idx val="0"/>
          <c:order val="0"/>
          <c:tx>
            <c:v>Score en sixième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3'!$A$33:$A$115</c:f>
              <c:numCache/>
            </c:numRef>
          </c:cat>
          <c:val>
            <c:numRef>
              <c:f>'Fig 3'!$D$33:$D$107</c:f>
              <c:numCache/>
            </c:numRef>
          </c:val>
          <c:smooth val="0"/>
        </c:ser>
        <c:ser>
          <c:idx val="1"/>
          <c:order val="1"/>
          <c:tx>
            <c:v>Score en troisième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3'!$A$33:$A$115</c:f>
              <c:numCache/>
            </c:numRef>
          </c:cat>
          <c:val>
            <c:numRef>
              <c:f>'Fig 3'!$E$33:$E$115</c:f>
              <c:numCache/>
            </c:numRef>
          </c:val>
          <c:smooth val="0"/>
        </c:ser>
        <c:marker val="1"/>
        <c:axId val="11720736"/>
        <c:axId val="38377761"/>
      </c:line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tickLblSkip val="10"/>
        <c:tickMarkSkip val="10"/>
        <c:noMultiLvlLbl val="0"/>
      </c:catAx>
      <c:valAx>
        <c:axId val="38377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20575"/>
          <c:w val="0.182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25"/>
          <c:w val="0.920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Défavorisée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4'!$B$4:$B$8</c:f>
              <c:numCache/>
            </c:numRef>
          </c:val>
        </c:ser>
        <c:ser>
          <c:idx val="1"/>
          <c:order val="1"/>
          <c:tx>
            <c:strRef>
              <c:f>'Fig 4'!$C$3</c:f>
              <c:strCache>
                <c:ptCount val="1"/>
                <c:pt idx="0">
                  <c:v>Moyenne </c:v>
                </c:pt>
              </c:strCache>
            </c:strRef>
          </c:tx>
          <c:spPr>
            <a:solidFill>
              <a:srgbClr val="CC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4'!$C$4:$C$8</c:f>
              <c:numCache/>
            </c:numRef>
          </c:val>
        </c:ser>
        <c:ser>
          <c:idx val="2"/>
          <c:order val="2"/>
          <c:tx>
            <c:strRef>
              <c:f>'Fig 4'!$D$3</c:f>
              <c:strCache>
                <c:ptCount val="1"/>
                <c:pt idx="0">
                  <c:v>Favorisée</c:v>
                </c:pt>
              </c:strCache>
            </c:strRef>
          </c:tx>
          <c:spPr>
            <a:solidFill>
              <a:srgbClr val="13B7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4'!$D$4:$D$8</c:f>
              <c:numCache/>
            </c:numRef>
          </c:val>
        </c:ser>
        <c:ser>
          <c:idx val="3"/>
          <c:order val="3"/>
          <c:tx>
            <c:strRef>
              <c:f>'Fig 4'!$E$3</c:f>
              <c:strCache>
                <c:ptCount val="1"/>
                <c:pt idx="0">
                  <c:v>Très favorisée</c:v>
                </c:pt>
              </c:strCache>
            </c:strRef>
          </c:tx>
          <c:spPr>
            <a:solidFill>
              <a:srgbClr val="E8BA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4'!$E$4:$E$8</c:f>
              <c:numCache/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0"/>
        <c:auto val="1"/>
        <c:lblOffset val="100"/>
        <c:tickLblSkip val="1"/>
        <c:noMultiLvlLbl val="0"/>
      </c:catAx>
      <c:valAx>
        <c:axId val="21590907"/>
        <c:scaling>
          <c:orientation val="minMax"/>
          <c:max val="1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"/>
          <c:y val="0.06875"/>
          <c:w val="0.436"/>
          <c:h val="0.1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At val="0"/>
        <c:auto val="1"/>
        <c:lblOffset val="100"/>
        <c:tickLblSkip val="1"/>
        <c:noMultiLvlLbl val="0"/>
      </c:catAx>
      <c:valAx>
        <c:axId val="4033013"/>
        <c:scaling>
          <c:orientation val="minMax"/>
          <c:max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At val="0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7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1"/>
          <c:w val="0.922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5'!$B$3</c:f>
              <c:strCache>
                <c:ptCount val="1"/>
                <c:pt idx="0">
                  <c:v>Moins de 30 livres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5'!$B$4:$B$8</c:f>
              <c:numCache/>
            </c:numRef>
          </c:val>
        </c:ser>
        <c:ser>
          <c:idx val="1"/>
          <c:order val="1"/>
          <c:tx>
            <c:strRef>
              <c:f>'Fig 5'!$C$3</c:f>
              <c:strCache>
                <c:ptCount val="1"/>
                <c:pt idx="0">
                  <c:v>De 30 à 99 livres </c:v>
                </c:pt>
              </c:strCache>
            </c:strRef>
          </c:tx>
          <c:spPr>
            <a:solidFill>
              <a:srgbClr val="CC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5'!$C$4:$C$8</c:f>
              <c:numCache/>
            </c:numRef>
          </c:val>
        </c:ser>
        <c:ser>
          <c:idx val="2"/>
          <c:order val="2"/>
          <c:tx>
            <c:strRef>
              <c:f>'Fig 5'!$D$3</c:f>
              <c:strCache>
                <c:ptCount val="1"/>
                <c:pt idx="0">
                  <c:v>De 100 à 199 livres </c:v>
                </c:pt>
              </c:strCache>
            </c:strRef>
          </c:tx>
          <c:spPr>
            <a:solidFill>
              <a:srgbClr val="13B7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5'!$D$4:$D$8</c:f>
              <c:numCache/>
            </c:numRef>
          </c:val>
        </c:ser>
        <c:ser>
          <c:idx val="3"/>
          <c:order val="3"/>
          <c:tx>
            <c:strRef>
              <c:f>'Fig 5'!$E$3</c:f>
              <c:strCache>
                <c:ptCount val="1"/>
                <c:pt idx="0">
                  <c:v> 200 livres ou plus</c:v>
                </c:pt>
              </c:strCache>
            </c:strRef>
          </c:tx>
          <c:spPr>
            <a:solidFill>
              <a:srgbClr val="E8BA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5'!$E$4:$E$8</c:f>
              <c:numCache/>
            </c:numRef>
          </c:val>
        </c:ser>
        <c:axId val="54385416"/>
        <c:axId val="19706697"/>
      </c:bar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0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06225"/>
          <c:w val="0.23675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7</xdr:col>
      <xdr:colOff>0</xdr:colOff>
      <xdr:row>32</xdr:row>
      <xdr:rowOff>142875</xdr:rowOff>
    </xdr:to>
    <xdr:graphicFrame>
      <xdr:nvGraphicFramePr>
        <xdr:cNvPr id="1" name="Graphique 1"/>
        <xdr:cNvGraphicFramePr/>
      </xdr:nvGraphicFramePr>
      <xdr:xfrm>
        <a:off x="28575" y="1666875"/>
        <a:ext cx="60007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0.347</cdr:y>
    </cdr:from>
    <cdr:to>
      <cdr:x>0.53025</cdr:x>
      <cdr:y>0.8945</cdr:y>
    </cdr:to>
    <cdr:sp>
      <cdr:nvSpPr>
        <cdr:cNvPr id="1" name="Line 1"/>
        <cdr:cNvSpPr>
          <a:spLocks/>
        </cdr:cNvSpPr>
      </cdr:nvSpPr>
      <cdr:spPr>
        <a:xfrm flipH="1">
          <a:off x="4438650" y="14668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-0.0025</cdr:y>
    </cdr:from>
    <cdr:to>
      <cdr:x>0.0545</cdr:x>
      <cdr:y>0.04175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-9524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0.54725</cdr:x>
      <cdr:y>0.639</cdr:y>
    </cdr:from>
    <cdr:to>
      <cdr:x>0.626</cdr:x>
      <cdr:y>0.77925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81525" y="2705100"/>
          <a:ext cx="6572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0.4565</cdr:x>
      <cdr:y>0.61675</cdr:y>
    </cdr:from>
    <cdr:to>
      <cdr:x>0.517</cdr:x>
      <cdr:y>0.79225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19525" y="2619375"/>
          <a:ext cx="50482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0.96575</cdr:x>
      <cdr:y>0.89125</cdr:y>
    </cdr:from>
    <cdr:to>
      <cdr:x>0.9865</cdr:x>
      <cdr:y>0.894</cdr:y>
    </cdr:to>
    <cdr:sp>
      <cdr:nvSpPr>
        <cdr:cNvPr id="5" name="Connecteur droit avec flèche 2"/>
        <cdr:cNvSpPr>
          <a:spLocks/>
        </cdr:cNvSpPr>
      </cdr:nvSpPr>
      <cdr:spPr>
        <a:xfrm flipV="1">
          <a:off x="8086725" y="3781425"/>
          <a:ext cx="171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0.76125</cdr:y>
    </cdr:from>
    <cdr:to>
      <cdr:x>0.55025</cdr:x>
      <cdr:y>1</cdr:y>
    </cdr:to>
    <cdr:sp>
      <cdr:nvSpPr>
        <cdr:cNvPr id="6" name="ZoneTexte 3"/>
        <cdr:cNvSpPr txBox="1">
          <a:spLocks noChangeArrowheads="1"/>
        </cdr:cNvSpPr>
      </cdr:nvSpPr>
      <cdr:spPr>
        <a:xfrm>
          <a:off x="3686175" y="3228975"/>
          <a:ext cx="92392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13</xdr:col>
      <xdr:colOff>485775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28575" y="257175"/>
        <a:ext cx="8382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7</xdr:col>
      <xdr:colOff>19050</xdr:colOff>
      <xdr:row>35</xdr:row>
      <xdr:rowOff>0</xdr:rowOff>
    </xdr:to>
    <xdr:graphicFrame>
      <xdr:nvGraphicFramePr>
        <xdr:cNvPr id="1" name="Graphique 1"/>
        <xdr:cNvGraphicFramePr/>
      </xdr:nvGraphicFramePr>
      <xdr:xfrm>
        <a:off x="0" y="1362075"/>
        <a:ext cx="64008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1" name="Graphique 1"/>
        <xdr:cNvGraphicFramePr/>
      </xdr:nvGraphicFramePr>
      <xdr:xfrm>
        <a:off x="9525" y="314325"/>
        <a:ext cx="6972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Graphique 2"/>
        <xdr:cNvGraphicFramePr/>
      </xdr:nvGraphicFramePr>
      <xdr:xfrm>
        <a:off x="0" y="314325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</xdr:row>
      <xdr:rowOff>104775</xdr:rowOff>
    </xdr:from>
    <xdr:to>
      <xdr:col>6</xdr:col>
      <xdr:colOff>371475</xdr:colOff>
      <xdr:row>33</xdr:row>
      <xdr:rowOff>142875</xdr:rowOff>
    </xdr:to>
    <xdr:graphicFrame>
      <xdr:nvGraphicFramePr>
        <xdr:cNvPr id="3" name="Graphique 3"/>
        <xdr:cNvGraphicFramePr/>
      </xdr:nvGraphicFramePr>
      <xdr:xfrm>
        <a:off x="28575" y="1552575"/>
        <a:ext cx="65627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7</xdr:col>
      <xdr:colOff>542925</xdr:colOff>
      <xdr:row>50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76262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squieu\AppData\Local\Temp\notesC3CF48\irt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squieu\AppData\Local\Temp\notesC3CF48\table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"/>
      <sheetName val="lexis"/>
    </sheetNames>
    <sheetDataSet>
      <sheetData sheetId="0">
        <row r="1">
          <cell r="A1" t="str">
            <v>maths</v>
          </cell>
          <cell r="B1" t="str">
            <v>COUNT</v>
          </cell>
          <cell r="C1" t="str">
            <v>PERCENT6e</v>
          </cell>
          <cell r="D1" t="str">
            <v>PERCENT3e</v>
          </cell>
        </row>
        <row r="2">
          <cell r="A2">
            <v>-3.7</v>
          </cell>
          <cell r="B2">
            <v>69</v>
          </cell>
          <cell r="C2">
            <v>0.1901381670680695</v>
          </cell>
          <cell r="D2">
            <v>0.2915451895043732</v>
          </cell>
        </row>
        <row r="3">
          <cell r="A3">
            <v>-3.6</v>
          </cell>
          <cell r="B3">
            <v>15</v>
          </cell>
          <cell r="C3">
            <v>0.004225292601512655</v>
          </cell>
          <cell r="D3">
            <v>0.06337938902268983</v>
          </cell>
        </row>
        <row r="4">
          <cell r="A4">
            <v>-3.5</v>
          </cell>
          <cell r="B4">
            <v>5</v>
          </cell>
          <cell r="C4">
            <v>0.021126463007563274</v>
          </cell>
          <cell r="D4">
            <v>0.021126463007563274</v>
          </cell>
        </row>
        <row r="5">
          <cell r="A5">
            <v>-3.4</v>
          </cell>
          <cell r="B5">
            <v>1</v>
          </cell>
          <cell r="C5">
            <v>0.004225292601512655</v>
          </cell>
        </row>
        <row r="6">
          <cell r="A6">
            <v>-3.3</v>
          </cell>
          <cell r="B6">
            <v>10</v>
          </cell>
          <cell r="C6">
            <v>0.012675877804537966</v>
          </cell>
          <cell r="D6">
            <v>0.04225292601512655</v>
          </cell>
        </row>
        <row r="7">
          <cell r="A7">
            <v>-3.2</v>
          </cell>
          <cell r="B7">
            <v>1</v>
          </cell>
          <cell r="C7">
            <v>0.021126463007563274</v>
          </cell>
          <cell r="D7">
            <v>0.004225292601512655</v>
          </cell>
        </row>
        <row r="8">
          <cell r="A8">
            <v>-3.1</v>
          </cell>
          <cell r="B8">
            <v>2</v>
          </cell>
          <cell r="C8">
            <v>0.050703511218151864</v>
          </cell>
          <cell r="D8">
            <v>0.00845058520302531</v>
          </cell>
        </row>
        <row r="9">
          <cell r="A9">
            <v>-3</v>
          </cell>
          <cell r="B9">
            <v>5</v>
          </cell>
          <cell r="C9">
            <v>0.04647821861663921</v>
          </cell>
          <cell r="D9">
            <v>0.021126463007563274</v>
          </cell>
        </row>
        <row r="10">
          <cell r="A10">
            <v>-2.9</v>
          </cell>
          <cell r="B10">
            <v>10</v>
          </cell>
          <cell r="C10">
            <v>0.050703511218151864</v>
          </cell>
          <cell r="D10">
            <v>0.04225292601512655</v>
          </cell>
        </row>
        <row r="11">
          <cell r="A11">
            <v>-2.8</v>
          </cell>
          <cell r="B11">
            <v>3</v>
          </cell>
          <cell r="C11">
            <v>0.11408290024084168</v>
          </cell>
          <cell r="D11">
            <v>0.012675877804537966</v>
          </cell>
        </row>
        <row r="12">
          <cell r="A12">
            <v>-2.7</v>
          </cell>
          <cell r="B12">
            <v>13</v>
          </cell>
          <cell r="C12">
            <v>0.09295643723327841</v>
          </cell>
          <cell r="D12">
            <v>0.054928803819664515</v>
          </cell>
        </row>
        <row r="13">
          <cell r="A13">
            <v>-2.6</v>
          </cell>
          <cell r="B13">
            <v>2</v>
          </cell>
          <cell r="C13">
            <v>0.10563231503781638</v>
          </cell>
          <cell r="D13">
            <v>0.00845058520302531</v>
          </cell>
        </row>
        <row r="14">
          <cell r="A14">
            <v>-2.5</v>
          </cell>
          <cell r="B14">
            <v>13</v>
          </cell>
          <cell r="C14">
            <v>0.1605611188574809</v>
          </cell>
          <cell r="D14">
            <v>0.054928803819664515</v>
          </cell>
        </row>
        <row r="15">
          <cell r="A15">
            <v>-2.4</v>
          </cell>
          <cell r="B15">
            <v>23</v>
          </cell>
          <cell r="C15">
            <v>0.15633582625596823</v>
          </cell>
          <cell r="D15">
            <v>0.09718172983479106</v>
          </cell>
        </row>
        <row r="16">
          <cell r="A16">
            <v>-2.3</v>
          </cell>
          <cell r="B16">
            <v>9</v>
          </cell>
          <cell r="C16">
            <v>0.257742848692272</v>
          </cell>
          <cell r="D16">
            <v>0.0380276334136139</v>
          </cell>
        </row>
        <row r="17">
          <cell r="A17">
            <v>-2.2</v>
          </cell>
          <cell r="B17">
            <v>12</v>
          </cell>
          <cell r="C17">
            <v>0.3760510415346263</v>
          </cell>
          <cell r="D17">
            <v>0.050703511218151864</v>
          </cell>
        </row>
        <row r="18">
          <cell r="A18">
            <v>-2.1</v>
          </cell>
          <cell r="B18">
            <v>22</v>
          </cell>
          <cell r="C18">
            <v>0.3845016267376516</v>
          </cell>
          <cell r="D18">
            <v>0.09295643723327841</v>
          </cell>
        </row>
        <row r="19">
          <cell r="A19">
            <v>-2</v>
          </cell>
          <cell r="B19">
            <v>27</v>
          </cell>
          <cell r="C19">
            <v>0.4309798453542908</v>
          </cell>
          <cell r="D19">
            <v>0.11408290024084168</v>
          </cell>
        </row>
        <row r="20">
          <cell r="A20">
            <v>-1.9</v>
          </cell>
          <cell r="B20">
            <v>39</v>
          </cell>
          <cell r="C20">
            <v>0.5366121603921072</v>
          </cell>
          <cell r="D20">
            <v>0.16478641145899356</v>
          </cell>
        </row>
        <row r="21">
          <cell r="A21">
            <v>-1.8</v>
          </cell>
          <cell r="B21">
            <v>29</v>
          </cell>
          <cell r="C21">
            <v>0.6633709384374868</v>
          </cell>
          <cell r="D21">
            <v>0.122533485443867</v>
          </cell>
        </row>
        <row r="22">
          <cell r="A22">
            <v>-1.7</v>
          </cell>
          <cell r="B22">
            <v>80</v>
          </cell>
          <cell r="C22">
            <v>0.7394262052647146</v>
          </cell>
          <cell r="D22">
            <v>0.3380234081210124</v>
          </cell>
        </row>
        <row r="23">
          <cell r="A23">
            <v>-1.6</v>
          </cell>
          <cell r="B23">
            <v>70</v>
          </cell>
          <cell r="C23">
            <v>0.980267883550936</v>
          </cell>
          <cell r="D23">
            <v>0.29577048210588586</v>
          </cell>
        </row>
        <row r="24">
          <cell r="A24">
            <v>-1.5</v>
          </cell>
          <cell r="B24">
            <v>80</v>
          </cell>
          <cell r="C24">
            <v>1.1788566358220307</v>
          </cell>
          <cell r="D24">
            <v>0.3380234081210124</v>
          </cell>
        </row>
        <row r="25">
          <cell r="A25">
            <v>-1.4</v>
          </cell>
          <cell r="B25">
            <v>103</v>
          </cell>
          <cell r="C25">
            <v>1.335192462077999</v>
          </cell>
          <cell r="D25">
            <v>0.43520513795580346</v>
          </cell>
        </row>
        <row r="26">
          <cell r="A26">
            <v>-1.3</v>
          </cell>
          <cell r="B26">
            <v>126</v>
          </cell>
          <cell r="C26">
            <v>1.542231799552119</v>
          </cell>
          <cell r="D26">
            <v>0.5323868677905945</v>
          </cell>
        </row>
        <row r="27">
          <cell r="A27">
            <v>-1.2</v>
          </cell>
          <cell r="B27">
            <v>143</v>
          </cell>
          <cell r="C27">
            <v>1.7577217222292645</v>
          </cell>
          <cell r="D27">
            <v>0.6042168420163097</v>
          </cell>
        </row>
        <row r="28">
          <cell r="A28">
            <v>-1.1</v>
          </cell>
          <cell r="B28">
            <v>183</v>
          </cell>
          <cell r="C28">
            <v>1.9225081336882581</v>
          </cell>
          <cell r="D28">
            <v>0.7732285460768159</v>
          </cell>
        </row>
        <row r="29">
          <cell r="A29">
            <v>-1</v>
          </cell>
          <cell r="B29">
            <v>200</v>
          </cell>
          <cell r="C29">
            <v>2.2689821270122956</v>
          </cell>
          <cell r="D29">
            <v>0.845058520302531</v>
          </cell>
        </row>
        <row r="30">
          <cell r="A30">
            <v>-0.9</v>
          </cell>
          <cell r="B30">
            <v>262</v>
          </cell>
          <cell r="C30">
            <v>2.6746102167575105</v>
          </cell>
          <cell r="D30">
            <v>1.1070266615963156</v>
          </cell>
        </row>
        <row r="31">
          <cell r="A31">
            <v>-0.8</v>
          </cell>
          <cell r="B31">
            <v>252</v>
          </cell>
          <cell r="C31">
            <v>2.6999619723665864</v>
          </cell>
          <cell r="D31">
            <v>1.064773735581189</v>
          </cell>
        </row>
        <row r="32">
          <cell r="A32">
            <v>-0.7</v>
          </cell>
          <cell r="B32">
            <v>303</v>
          </cell>
          <cell r="C32">
            <v>3.147842988126928</v>
          </cell>
          <cell r="D32">
            <v>1.2802636582583344</v>
          </cell>
        </row>
        <row r="33">
          <cell r="A33">
            <v>-0.6</v>
          </cell>
          <cell r="B33">
            <v>319</v>
          </cell>
          <cell r="C33">
            <v>3.2661511809692825</v>
          </cell>
          <cell r="D33">
            <v>1.347868339882537</v>
          </cell>
        </row>
        <row r="34">
          <cell r="A34">
            <v>-0.5</v>
          </cell>
          <cell r="B34">
            <v>365</v>
          </cell>
          <cell r="C34">
            <v>3.5492457852706303</v>
          </cell>
          <cell r="D34">
            <v>1.542231799552119</v>
          </cell>
        </row>
        <row r="35">
          <cell r="A35">
            <v>-0.4</v>
          </cell>
          <cell r="B35">
            <v>424</v>
          </cell>
          <cell r="C35">
            <v>3.6802298559175224</v>
          </cell>
          <cell r="D35">
            <v>1.7915240630413658</v>
          </cell>
        </row>
        <row r="36">
          <cell r="A36">
            <v>-0.3</v>
          </cell>
          <cell r="B36">
            <v>462</v>
          </cell>
          <cell r="C36">
            <v>3.709806904128111</v>
          </cell>
          <cell r="D36">
            <v>1.9520851818988467</v>
          </cell>
        </row>
        <row r="37">
          <cell r="A37">
            <v>-0.2</v>
          </cell>
          <cell r="B37">
            <v>569</v>
          </cell>
          <cell r="C37">
            <v>4.326699623948959</v>
          </cell>
          <cell r="D37">
            <v>2.404191490260701</v>
          </cell>
        </row>
        <row r="38">
          <cell r="A38">
            <v>-0.1</v>
          </cell>
          <cell r="B38">
            <v>583</v>
          </cell>
          <cell r="C38">
            <v>4.221067308911143</v>
          </cell>
          <cell r="D38">
            <v>2.463345586681878</v>
          </cell>
        </row>
        <row r="39">
          <cell r="A39">
            <v>0</v>
          </cell>
          <cell r="B39">
            <v>593</v>
          </cell>
          <cell r="C39">
            <v>4.02670384924156</v>
          </cell>
          <cell r="D39">
            <v>2.5055985126970044</v>
          </cell>
        </row>
        <row r="40">
          <cell r="A40">
            <v>0.1</v>
          </cell>
          <cell r="B40">
            <v>670</v>
          </cell>
          <cell r="C40">
            <v>3.8281150969704654</v>
          </cell>
          <cell r="D40">
            <v>2.830946043013479</v>
          </cell>
        </row>
        <row r="41">
          <cell r="A41">
            <v>0.2</v>
          </cell>
          <cell r="B41">
            <v>732</v>
          </cell>
          <cell r="C41">
            <v>4.1914902607005535</v>
          </cell>
          <cell r="D41">
            <v>3.0929141843072636</v>
          </cell>
        </row>
        <row r="42">
          <cell r="A42">
            <v>0.3</v>
          </cell>
          <cell r="B42">
            <v>746</v>
          </cell>
          <cell r="C42">
            <v>3.663328685511472</v>
          </cell>
          <cell r="D42">
            <v>3.152068280728441</v>
          </cell>
        </row>
        <row r="43">
          <cell r="A43">
            <v>0.4</v>
          </cell>
          <cell r="B43">
            <v>793</v>
          </cell>
          <cell r="C43">
            <v>3.540795200067605</v>
          </cell>
          <cell r="D43">
            <v>3.3506570329995355</v>
          </cell>
        </row>
        <row r="44">
          <cell r="A44">
            <v>0.5</v>
          </cell>
          <cell r="B44">
            <v>761</v>
          </cell>
          <cell r="C44">
            <v>3.6675539781129847</v>
          </cell>
          <cell r="D44">
            <v>3.2154476697511307</v>
          </cell>
        </row>
        <row r="45">
          <cell r="A45">
            <v>0.6</v>
          </cell>
          <cell r="B45">
            <v>793</v>
          </cell>
          <cell r="C45">
            <v>3.4562893480373518</v>
          </cell>
          <cell r="D45">
            <v>3.3506570329995355</v>
          </cell>
        </row>
        <row r="46">
          <cell r="A46">
            <v>0.7</v>
          </cell>
          <cell r="B46">
            <v>865</v>
          </cell>
          <cell r="C46">
            <v>3.2746017661723075</v>
          </cell>
          <cell r="D46">
            <v>3.6548781003084465</v>
          </cell>
        </row>
        <row r="47">
          <cell r="A47">
            <v>0.8</v>
          </cell>
          <cell r="B47">
            <v>870</v>
          </cell>
          <cell r="C47">
            <v>2.9703806988633965</v>
          </cell>
          <cell r="D47">
            <v>3.67600456331601</v>
          </cell>
        </row>
        <row r="48">
          <cell r="A48">
            <v>0.9</v>
          </cell>
          <cell r="B48">
            <v>816</v>
          </cell>
          <cell r="C48">
            <v>2.7506654835847386</v>
          </cell>
          <cell r="D48">
            <v>3.4478387628343263</v>
          </cell>
        </row>
        <row r="49">
          <cell r="A49">
            <v>1</v>
          </cell>
          <cell r="B49">
            <v>812</v>
          </cell>
          <cell r="C49">
            <v>2.4295432458697768</v>
          </cell>
          <cell r="D49">
            <v>3.430937592428276</v>
          </cell>
        </row>
        <row r="50">
          <cell r="A50">
            <v>1.1</v>
          </cell>
          <cell r="B50">
            <v>791</v>
          </cell>
          <cell r="C50">
            <v>2.302784467824397</v>
          </cell>
          <cell r="D50">
            <v>3.34220644779651</v>
          </cell>
        </row>
        <row r="51">
          <cell r="A51">
            <v>1.2</v>
          </cell>
          <cell r="B51">
            <v>757</v>
          </cell>
          <cell r="C51">
            <v>2.0281404487260746</v>
          </cell>
          <cell r="D51">
            <v>3.19854649934508</v>
          </cell>
        </row>
        <row r="52">
          <cell r="A52">
            <v>1.3</v>
          </cell>
          <cell r="B52">
            <v>756</v>
          </cell>
          <cell r="C52">
            <v>1.7281446740186759</v>
          </cell>
          <cell r="D52">
            <v>3.194321206743567</v>
          </cell>
        </row>
        <row r="53">
          <cell r="A53">
            <v>1.4</v>
          </cell>
          <cell r="B53">
            <v>701</v>
          </cell>
          <cell r="C53">
            <v>1.4999788735369926</v>
          </cell>
          <cell r="D53">
            <v>2.961930113660371</v>
          </cell>
        </row>
        <row r="54">
          <cell r="A54">
            <v>1.5</v>
          </cell>
          <cell r="B54">
            <v>676</v>
          </cell>
          <cell r="C54">
            <v>1.2844889508598472</v>
          </cell>
          <cell r="D54">
            <v>2.856297798622555</v>
          </cell>
        </row>
        <row r="55">
          <cell r="A55">
            <v>1.6</v>
          </cell>
          <cell r="B55">
            <v>681</v>
          </cell>
          <cell r="C55">
            <v>1.1957578062280814</v>
          </cell>
          <cell r="D55">
            <v>2.877424261630118</v>
          </cell>
        </row>
        <row r="56">
          <cell r="A56">
            <v>1.7</v>
          </cell>
          <cell r="B56">
            <v>582</v>
          </cell>
          <cell r="C56">
            <v>0.9844931761524486</v>
          </cell>
          <cell r="D56">
            <v>2.4591202940803654</v>
          </cell>
        </row>
        <row r="57">
          <cell r="A57">
            <v>1.8</v>
          </cell>
          <cell r="B57">
            <v>573</v>
          </cell>
          <cell r="C57">
            <v>0.735200912663202</v>
          </cell>
          <cell r="D57">
            <v>2.4210926606667513</v>
          </cell>
        </row>
        <row r="58">
          <cell r="A58">
            <v>1.9</v>
          </cell>
          <cell r="B58">
            <v>497</v>
          </cell>
          <cell r="C58">
            <v>0.760552668272278</v>
          </cell>
          <cell r="D58">
            <v>2.0999704229517895</v>
          </cell>
        </row>
        <row r="59">
          <cell r="A59">
            <v>2</v>
          </cell>
          <cell r="B59">
            <v>486</v>
          </cell>
          <cell r="C59">
            <v>0.5239362825875692</v>
          </cell>
          <cell r="D59">
            <v>2.0534922043351505</v>
          </cell>
        </row>
        <row r="60">
          <cell r="A60">
            <v>2.1</v>
          </cell>
          <cell r="B60">
            <v>440</v>
          </cell>
          <cell r="C60">
            <v>0.4985845269784933</v>
          </cell>
          <cell r="D60">
            <v>1.8591287446655682</v>
          </cell>
        </row>
        <row r="61">
          <cell r="A61">
            <v>2.2</v>
          </cell>
          <cell r="B61">
            <v>418</v>
          </cell>
          <cell r="C61">
            <v>0.37182574893311365</v>
          </cell>
          <cell r="D61">
            <v>1.76617230743229</v>
          </cell>
        </row>
        <row r="62">
          <cell r="A62">
            <v>2.3</v>
          </cell>
          <cell r="B62">
            <v>335</v>
          </cell>
          <cell r="C62">
            <v>0.28309460430134786</v>
          </cell>
          <cell r="D62">
            <v>1.4154730215067395</v>
          </cell>
        </row>
        <row r="63">
          <cell r="A63">
            <v>2.4</v>
          </cell>
          <cell r="B63">
            <v>279</v>
          </cell>
          <cell r="C63">
            <v>0.17323699666201886</v>
          </cell>
          <cell r="D63">
            <v>1.1788566358220307</v>
          </cell>
        </row>
        <row r="64">
          <cell r="A64">
            <v>2.5</v>
          </cell>
          <cell r="B64">
            <v>269</v>
          </cell>
          <cell r="C64">
            <v>0.1690117040605062</v>
          </cell>
          <cell r="D64">
            <v>1.1366037098069042</v>
          </cell>
        </row>
        <row r="65">
          <cell r="A65">
            <v>2.6</v>
          </cell>
          <cell r="B65">
            <v>239</v>
          </cell>
          <cell r="C65">
            <v>0.2915451895043732</v>
          </cell>
          <cell r="D65">
            <v>1.0098449317615246</v>
          </cell>
        </row>
        <row r="66">
          <cell r="A66">
            <v>2.7</v>
          </cell>
          <cell r="B66">
            <v>277</v>
          </cell>
          <cell r="C66">
            <v>0.10140702243630373</v>
          </cell>
          <cell r="D66">
            <v>1.1704060506190055</v>
          </cell>
        </row>
        <row r="67">
          <cell r="A67">
            <v>2.8</v>
          </cell>
          <cell r="B67">
            <v>142</v>
          </cell>
          <cell r="C67">
            <v>0.122533485443867</v>
          </cell>
          <cell r="D67">
            <v>0.599991549414797</v>
          </cell>
        </row>
        <row r="68">
          <cell r="A68">
            <v>2.9</v>
          </cell>
          <cell r="B68">
            <v>155</v>
          </cell>
          <cell r="C68">
            <v>0.06337938902268983</v>
          </cell>
          <cell r="D68">
            <v>0.6549203532344615</v>
          </cell>
        </row>
        <row r="69">
          <cell r="A69">
            <v>3</v>
          </cell>
          <cell r="B69">
            <v>148</v>
          </cell>
          <cell r="C69">
            <v>0.04225292601512655</v>
          </cell>
          <cell r="D69">
            <v>0.6253433050238729</v>
          </cell>
        </row>
        <row r="70">
          <cell r="A70">
            <v>3.1</v>
          </cell>
          <cell r="B70">
            <v>103</v>
          </cell>
          <cell r="C70">
            <v>0.07182997422571513</v>
          </cell>
          <cell r="D70">
            <v>0.43520513795580346</v>
          </cell>
        </row>
        <row r="71">
          <cell r="A71">
            <v>3.2</v>
          </cell>
          <cell r="B71">
            <v>140</v>
          </cell>
          <cell r="C71">
            <v>0.00845058520302531</v>
          </cell>
          <cell r="D71">
            <v>0.5915409642117717</v>
          </cell>
        </row>
        <row r="72">
          <cell r="A72">
            <v>3.3</v>
          </cell>
          <cell r="B72">
            <v>69</v>
          </cell>
          <cell r="C72">
            <v>0.09718172983479106</v>
          </cell>
          <cell r="D72">
            <v>0.2915451895043732</v>
          </cell>
        </row>
        <row r="73">
          <cell r="A73">
            <v>3.4</v>
          </cell>
          <cell r="B73">
            <v>103</v>
          </cell>
          <cell r="D73">
            <v>0.43520513795580346</v>
          </cell>
        </row>
        <row r="74">
          <cell r="A74">
            <v>3.5</v>
          </cell>
          <cell r="B74">
            <v>39</v>
          </cell>
          <cell r="C74">
            <v>0.04647821861663921</v>
          </cell>
          <cell r="D74">
            <v>0.16478641145899356</v>
          </cell>
        </row>
        <row r="75">
          <cell r="A75">
            <v>3.6</v>
          </cell>
          <cell r="B75">
            <v>123</v>
          </cell>
          <cell r="D75">
            <v>0.5197109899860566</v>
          </cell>
        </row>
        <row r="76">
          <cell r="A76">
            <v>3.7</v>
          </cell>
          <cell r="B76">
            <v>105</v>
          </cell>
          <cell r="C76">
            <v>0.13520936324840496</v>
          </cell>
          <cell r="D76">
            <v>0.4436557231588288</v>
          </cell>
        </row>
        <row r="77">
          <cell r="A77">
            <v>3.8</v>
          </cell>
          <cell r="B77">
            <v>27</v>
          </cell>
          <cell r="D77">
            <v>0.11408290024084168</v>
          </cell>
        </row>
        <row r="78">
          <cell r="A78">
            <v>3.9</v>
          </cell>
          <cell r="B78">
            <v>52</v>
          </cell>
          <cell r="D78">
            <v>0.21971521527865806</v>
          </cell>
        </row>
        <row r="79">
          <cell r="A79">
            <v>4</v>
          </cell>
          <cell r="B79">
            <v>92</v>
          </cell>
          <cell r="D79">
            <v>0.38872691933916426</v>
          </cell>
        </row>
        <row r="80">
          <cell r="A80">
            <v>4.1</v>
          </cell>
          <cell r="B80">
            <v>2</v>
          </cell>
          <cell r="D80">
            <v>0.00845058520302531</v>
          </cell>
        </row>
        <row r="81">
          <cell r="A81">
            <v>4.3</v>
          </cell>
          <cell r="B81">
            <v>22</v>
          </cell>
          <cell r="D81">
            <v>0.09295643723327841</v>
          </cell>
        </row>
        <row r="82">
          <cell r="A82">
            <v>4.5</v>
          </cell>
          <cell r="B82">
            <v>304</v>
          </cell>
          <cell r="D82">
            <v>1.2844889508598472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1"/>
      <sheetName val="figure 1"/>
      <sheetName val="figure 1 quart3e"/>
      <sheetName val="figure 1 quart3e bis"/>
      <sheetName val="tableau2"/>
      <sheetName val="figures 3,4 et 5"/>
    </sheetNames>
    <sheetDataSet>
      <sheetData sheetId="0">
        <row r="4">
          <cell r="B4" t="str">
            <v>Traitement de phrases lacunaires (TPL)  </v>
          </cell>
          <cell r="C4" t="str">
            <v>Mathématiques                  </v>
          </cell>
          <cell r="D4" t="str">
            <v>Lecture silencieuse (LS)               </v>
          </cell>
          <cell r="E4" t="str">
            <v>Mémoire encyclopédique (Lexis)         </v>
          </cell>
          <cell r="F4" t="str">
            <v>Raisonnement sur cartes à jouer 
(RCC) </v>
          </cell>
        </row>
        <row r="5">
          <cell r="A5" t="str">
            <v>Catégorie sociale du responsable de l'élève</v>
          </cell>
        </row>
        <row r="6">
          <cell r="A6" t="str">
            <v>Défavorisée</v>
          </cell>
          <cell r="B6">
            <v>38.392477489910625</v>
          </cell>
          <cell r="C6">
            <v>38.195537519302434</v>
          </cell>
          <cell r="D6">
            <v>35.90424539913923</v>
          </cell>
          <cell r="E6">
            <v>38.49505039126904</v>
          </cell>
          <cell r="F6">
            <v>33.01616548925421</v>
          </cell>
        </row>
        <row r="7">
          <cell r="A7" t="str">
            <v>Moyenne </v>
          </cell>
          <cell r="B7">
            <v>25.18564945972419</v>
          </cell>
          <cell r="C7">
            <v>25.641938476195726</v>
          </cell>
          <cell r="D7">
            <v>25.114949732996195</v>
          </cell>
          <cell r="E7">
            <v>24.523779677589655</v>
          </cell>
          <cell r="F7">
            <v>24.734876024770454</v>
          </cell>
        </row>
        <row r="8">
          <cell r="A8" t="str">
            <v>Favorisée</v>
          </cell>
          <cell r="B8">
            <v>19.003877496008865</v>
          </cell>
          <cell r="C8">
            <v>20.712463972464004</v>
          </cell>
          <cell r="D8">
            <v>21.466191137744882</v>
          </cell>
          <cell r="E8">
            <v>18.461650113007618</v>
          </cell>
          <cell r="F8">
            <v>23.549049287743895</v>
          </cell>
        </row>
        <row r="9">
          <cell r="A9" t="str">
            <v>Très favorisée</v>
          </cell>
          <cell r="B9">
            <v>10.772945957889371</v>
          </cell>
          <cell r="C9">
            <v>10.049106559366907</v>
          </cell>
          <cell r="D9">
            <v>12.806293606189387</v>
          </cell>
          <cell r="E9">
            <v>9.888529977407496</v>
          </cell>
          <cell r="F9">
            <v>15.570326941389965</v>
          </cell>
        </row>
        <row r="10">
          <cell r="A10" t="str">
            <v>Diplôme du responsable de l'élève</v>
          </cell>
        </row>
        <row r="11">
          <cell r="A11" t="str">
            <v>Aucun diplôme ou CEP</v>
          </cell>
          <cell r="B11">
            <v>43.948184112355186</v>
          </cell>
          <cell r="C11">
            <v>44.699089313145095</v>
          </cell>
          <cell r="D11">
            <v>39.91249725696776</v>
          </cell>
          <cell r="E11">
            <v>45.10985845951337</v>
          </cell>
          <cell r="F11">
            <v>38.046549264867636</v>
          </cell>
        </row>
        <row r="12">
          <cell r="A12" t="str">
            <v>BEP ou CAP</v>
          </cell>
          <cell r="B12">
            <v>28.754915260058116</v>
          </cell>
          <cell r="C12">
            <v>29.840479420299886</v>
          </cell>
          <cell r="D12">
            <v>28.68073561481547</v>
          </cell>
          <cell r="E12">
            <v>27.996977866305027</v>
          </cell>
          <cell r="F12">
            <v>27.174820131531547</v>
          </cell>
        </row>
        <row r="13">
          <cell r="A13" t="str">
            <v>Baccalauréat</v>
          </cell>
          <cell r="B13">
            <v>18.869903635954113</v>
          </cell>
          <cell r="C13">
            <v>19.218892450666562</v>
          </cell>
          <cell r="D13">
            <v>21.605936731073243</v>
          </cell>
          <cell r="E13">
            <v>19.090472409297618</v>
          </cell>
          <cell r="F13">
            <v>21.86571773078899</v>
          </cell>
        </row>
        <row r="14">
          <cell r="A14" t="str">
            <v>Enseignement supérieur</v>
          </cell>
          <cell r="B14">
            <v>11.12410435226355</v>
          </cell>
          <cell r="C14">
            <v>9.35779133799693</v>
          </cell>
          <cell r="D14">
            <v>12.874471116025198</v>
          </cell>
          <cell r="E14">
            <v>9.723492016244121</v>
          </cell>
          <cell r="F14">
            <v>15.374843195203722</v>
          </cell>
        </row>
        <row r="15">
          <cell r="A15" t="str">
            <v>Nombre de livres au domicile</v>
          </cell>
        </row>
        <row r="16">
          <cell r="A16" t="str">
            <v>Moins de 30 livres </v>
          </cell>
          <cell r="B16">
            <v>44.14585806041282</v>
          </cell>
          <cell r="C16">
            <v>44.11405596033846</v>
          </cell>
          <cell r="D16">
            <v>40.36084025691579</v>
          </cell>
          <cell r="E16">
            <v>44.720567440328715</v>
          </cell>
          <cell r="F16">
            <v>38.37207321297776</v>
          </cell>
        </row>
        <row r="17">
          <cell r="A17" t="str">
            <v>De 30 à 99 livres </v>
          </cell>
          <cell r="B17">
            <v>27.45687252289077</v>
          </cell>
          <cell r="C17">
            <v>27.944848757913483</v>
          </cell>
          <cell r="D17">
            <v>27.650459339132222</v>
          </cell>
          <cell r="E17">
            <v>27.150264606831886</v>
          </cell>
          <cell r="F17">
            <v>26.624105567816613</v>
          </cell>
        </row>
        <row r="18">
          <cell r="A18" t="str">
            <v>De 100 à 199 livres </v>
          </cell>
          <cell r="B18">
            <v>17.303504118386627</v>
          </cell>
          <cell r="C18">
            <v>16.98171157336356</v>
          </cell>
          <cell r="D18">
            <v>19.285215691749787</v>
          </cell>
          <cell r="E18">
            <v>16.921680859975307</v>
          </cell>
          <cell r="F18">
            <v>19.362697193913704</v>
          </cell>
        </row>
        <row r="19">
          <cell r="A19" t="str">
            <v> 200 livres ou plus</v>
          </cell>
          <cell r="B19">
            <v>10.380671162364095</v>
          </cell>
          <cell r="C19">
            <v>10.85418246146098</v>
          </cell>
          <cell r="D19">
            <v>12.114440764534846</v>
          </cell>
          <cell r="E19">
            <v>8.876341726188333</v>
          </cell>
          <cell r="F19">
            <v>15.163002274450733</v>
          </cell>
        </row>
        <row r="20">
          <cell r="A20" t="str">
            <v>Fréquence d'écoute de la télévision</v>
          </cell>
        </row>
        <row r="21">
          <cell r="A21" t="str">
            <v>Presque jamais</v>
          </cell>
          <cell r="B21">
            <v>18.612244897959155</v>
          </cell>
          <cell r="C21">
            <v>16.89569160997729</v>
          </cell>
          <cell r="D21">
            <v>17.32199546485258</v>
          </cell>
          <cell r="E21">
            <v>17.732426303854847</v>
          </cell>
          <cell r="F21">
            <v>19.696145124716526</v>
          </cell>
        </row>
        <row r="22">
          <cell r="A22" t="str">
            <v>De temps en temps</v>
          </cell>
          <cell r="B22">
            <v>24.068582216242607</v>
          </cell>
          <cell r="C22">
            <v>24.23764273286335</v>
          </cell>
          <cell r="D22">
            <v>24.414804065905553</v>
          </cell>
          <cell r="E22">
            <v>24.521523517022427</v>
          </cell>
          <cell r="F22">
            <v>25.60491966103377</v>
          </cell>
        </row>
        <row r="23">
          <cell r="A23" t="str">
            <v>Régulièrement</v>
          </cell>
          <cell r="B23">
            <v>27.26372451665072</v>
          </cell>
          <cell r="C23">
            <v>27.377134578130867</v>
          </cell>
          <cell r="D23">
            <v>27.06593519890174</v>
          </cell>
          <cell r="E23">
            <v>26.331754274582597</v>
          </cell>
          <cell r="F23">
            <v>25.495829874055136</v>
          </cell>
        </row>
        <row r="24">
          <cell r="A24" t="str">
            <v>Retard scolaire</v>
          </cell>
        </row>
        <row r="25">
          <cell r="A25" t="str">
            <v>"A l'heure" en 3ème</v>
          </cell>
          <cell r="B25">
            <v>15.905378379616206</v>
          </cell>
          <cell r="C25">
            <v>14.532731325282846</v>
          </cell>
          <cell r="D25">
            <v>16.734729707036276</v>
          </cell>
          <cell r="E25">
            <v>16.49867181655802</v>
          </cell>
          <cell r="F25">
            <v>17.585644932293114</v>
          </cell>
        </row>
        <row r="26">
          <cell r="A26" t="str">
            <v>Retard au collège uniquement</v>
          </cell>
          <cell r="B26">
            <v>39.61014813131442</v>
          </cell>
          <cell r="C26">
            <v>45.658326963205035</v>
          </cell>
          <cell r="D26">
            <v>41.773237196041826</v>
          </cell>
          <cell r="E26">
            <v>38.40980930934059</v>
          </cell>
          <cell r="F26">
            <v>41.36623762989924</v>
          </cell>
        </row>
        <row r="27">
          <cell r="A27" t="str">
            <v>Retard à l'entrée au collège</v>
          </cell>
          <cell r="B27">
            <v>61.829629320768746</v>
          </cell>
          <cell r="C27">
            <v>63.796022182379076</v>
          </cell>
          <cell r="D27">
            <v>55.25330442396681</v>
          </cell>
          <cell r="E27">
            <v>57.9251970145518</v>
          </cell>
          <cell r="F27">
            <v>50.23474961430989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9" sqref="A29:F29"/>
    </sheetView>
  </sheetViews>
  <sheetFormatPr defaultColWidth="11.421875" defaultRowHeight="12.75"/>
  <cols>
    <col min="1" max="1" width="36.140625" style="6" customWidth="1"/>
    <col min="2" max="6" width="12.57421875" style="6" customWidth="1"/>
    <col min="7" max="16384" width="11.421875" style="6" customWidth="1"/>
  </cols>
  <sheetData>
    <row r="1" ht="12">
      <c r="A1" s="57" t="s">
        <v>32</v>
      </c>
    </row>
    <row r="2" ht="12.75" thickBot="1">
      <c r="A2" s="57"/>
    </row>
    <row r="3" spans="1:6" ht="34.5" thickTop="1">
      <c r="A3" s="7"/>
      <c r="B3" s="8" t="s">
        <v>41</v>
      </c>
      <c r="C3" s="8" t="s">
        <v>0</v>
      </c>
      <c r="D3" s="8" t="s">
        <v>42</v>
      </c>
      <c r="E3" s="8" t="s">
        <v>43</v>
      </c>
      <c r="F3" s="8" t="s">
        <v>44</v>
      </c>
    </row>
    <row r="4" spans="1:6" ht="11.25">
      <c r="A4" s="9" t="s">
        <v>1</v>
      </c>
      <c r="B4" s="10"/>
      <c r="C4" s="10"/>
      <c r="D4" s="10"/>
      <c r="E4" s="10"/>
      <c r="F4" s="10"/>
    </row>
    <row r="5" spans="1:6" ht="11.25">
      <c r="A5" s="11" t="s">
        <v>2</v>
      </c>
      <c r="B5" s="12">
        <f>0.383924774899106*(100)</f>
        <v>38.392477489910625</v>
      </c>
      <c r="C5" s="12">
        <f>0.381955375193024*(100)</f>
        <v>38.195537519302434</v>
      </c>
      <c r="D5" s="12">
        <f>0.359042453991392*(100)</f>
        <v>35.90424539913923</v>
      </c>
      <c r="E5" s="12">
        <f>0.38495050391269*(100)</f>
        <v>38.49505039126904</v>
      </c>
      <c r="F5" s="12">
        <f>0.330161654892542*(100)</f>
        <v>33.01616548925421</v>
      </c>
    </row>
    <row r="6" spans="1:6" ht="11.25">
      <c r="A6" s="11" t="s">
        <v>3</v>
      </c>
      <c r="B6" s="12">
        <f>0.251856494597242*(100)</f>
        <v>25.18564945972419</v>
      </c>
      <c r="C6" s="12">
        <f>0.256419384761957*(100)</f>
        <v>25.641938476195726</v>
      </c>
      <c r="D6" s="12">
        <f>0.251149497329962*(100)</f>
        <v>25.114949732996195</v>
      </c>
      <c r="E6" s="12">
        <f>0.245237796775897*(100)</f>
        <v>24.523779677589655</v>
      </c>
      <c r="F6" s="12">
        <f>0.247348760247705*(100)</f>
        <v>24.734876024770454</v>
      </c>
    </row>
    <row r="7" spans="1:6" ht="11.25">
      <c r="A7" s="11" t="s">
        <v>4</v>
      </c>
      <c r="B7" s="12">
        <f>0.190038774960089*(100)</f>
        <v>19.003877496008865</v>
      </c>
      <c r="C7" s="12">
        <f>0.20712463972464*(100)</f>
        <v>20.712463972464004</v>
      </c>
      <c r="D7" s="12">
        <f>0.214661911377449*(100)</f>
        <v>21.466191137744882</v>
      </c>
      <c r="E7" s="12">
        <f>0.184616501130076*(100)</f>
        <v>18.461650113007618</v>
      </c>
      <c r="F7" s="12">
        <f>0.235490492877439*(100)</f>
        <v>23.549049287743895</v>
      </c>
    </row>
    <row r="8" spans="1:6" ht="11.25">
      <c r="A8" s="11" t="s">
        <v>5</v>
      </c>
      <c r="B8" s="12">
        <f>0.107729459578894*(100)</f>
        <v>10.772945957889371</v>
      </c>
      <c r="C8" s="12">
        <f>0.100491065593669*(100)</f>
        <v>10.049106559366907</v>
      </c>
      <c r="D8" s="12">
        <f>0.128062936061894*(100)</f>
        <v>12.806293606189387</v>
      </c>
      <c r="E8" s="12">
        <f>0.098885299774075*(100)</f>
        <v>9.888529977407496</v>
      </c>
      <c r="F8" s="12">
        <f>0.1557032694139*(100)</f>
        <v>15.570326941389965</v>
      </c>
    </row>
    <row r="9" spans="1:6" ht="11.25">
      <c r="A9" s="17" t="s">
        <v>6</v>
      </c>
      <c r="B9" s="18"/>
      <c r="C9" s="18"/>
      <c r="D9" s="18"/>
      <c r="E9" s="18"/>
      <c r="F9" s="18"/>
    </row>
    <row r="10" spans="1:6" ht="11.25">
      <c r="A10" s="19" t="s">
        <v>7</v>
      </c>
      <c r="B10" s="12">
        <f>0.439481841123552*(100)</f>
        <v>43.948184112355186</v>
      </c>
      <c r="C10" s="12">
        <f>0.446990893131451*(100)</f>
        <v>44.699089313145095</v>
      </c>
      <c r="D10" s="12">
        <f>0.399124972569678*(100)</f>
        <v>39.91249725696776</v>
      </c>
      <c r="E10" s="12">
        <f>0.451098584595134*(100)</f>
        <v>45.10985845951337</v>
      </c>
      <c r="F10" s="12">
        <f>0.380465492648676*(100)</f>
        <v>38.046549264867636</v>
      </c>
    </row>
    <row r="11" spans="1:6" ht="11.25">
      <c r="A11" s="19" t="s">
        <v>8</v>
      </c>
      <c r="B11" s="12">
        <f>0.287549152600581*(100)</f>
        <v>28.754915260058116</v>
      </c>
      <c r="C11" s="12">
        <f>0.298404794202999*(100)</f>
        <v>29.840479420299886</v>
      </c>
      <c r="D11" s="12">
        <f>0.286807356148155*(100)</f>
        <v>28.68073561481547</v>
      </c>
      <c r="E11" s="12">
        <f>0.27996977866305*(100)</f>
        <v>27.996977866305027</v>
      </c>
      <c r="F11" s="12">
        <f>0.271748201315315*(100)</f>
        <v>27.174820131531547</v>
      </c>
    </row>
    <row r="12" spans="1:6" ht="11.25">
      <c r="A12" s="19" t="s">
        <v>9</v>
      </c>
      <c r="B12" s="12">
        <f>0.188699036359541*(100)</f>
        <v>18.869903635954113</v>
      </c>
      <c r="C12" s="12">
        <f>0.192188924506666*(100)</f>
        <v>19.218892450666562</v>
      </c>
      <c r="D12" s="12">
        <f>0.216059367310732*(100)</f>
        <v>21.605936731073243</v>
      </c>
      <c r="E12" s="12">
        <f>0.190904724092976*(100)</f>
        <v>19.090472409297618</v>
      </c>
      <c r="F12" s="12">
        <f>0.21865717730789*(100)</f>
        <v>21.86571773078899</v>
      </c>
    </row>
    <row r="13" spans="1:6" ht="11.25">
      <c r="A13" s="20" t="s">
        <v>10</v>
      </c>
      <c r="B13" s="21">
        <f>0.111241043522636*(100)</f>
        <v>11.12410435226355</v>
      </c>
      <c r="C13" s="21">
        <f>0.0935779133799693*(100)</f>
        <v>9.35779133799693</v>
      </c>
      <c r="D13" s="21">
        <f>0.128744711160252*(100)</f>
        <v>12.874471116025198</v>
      </c>
      <c r="E13" s="21">
        <f>0.0972349201624412*(100)</f>
        <v>9.723492016244121</v>
      </c>
      <c r="F13" s="21">
        <f>0.153748431952037*(100)</f>
        <v>15.374843195203722</v>
      </c>
    </row>
    <row r="14" spans="1:6" ht="11.25">
      <c r="A14" s="14" t="s">
        <v>11</v>
      </c>
      <c r="B14" s="12"/>
      <c r="C14" s="12"/>
      <c r="D14" s="12"/>
      <c r="E14" s="12"/>
      <c r="F14" s="12"/>
    </row>
    <row r="15" spans="1:6" ht="11.25">
      <c r="A15" s="15" t="s">
        <v>12</v>
      </c>
      <c r="B15" s="12">
        <v>44.14585806041282</v>
      </c>
      <c r="C15" s="12">
        <v>44.11405596033846</v>
      </c>
      <c r="D15" s="12">
        <v>40.36084025691579</v>
      </c>
      <c r="E15" s="12">
        <v>44.720567440328715</v>
      </c>
      <c r="F15" s="12">
        <v>38.37207321297776</v>
      </c>
    </row>
    <row r="16" spans="1:6" ht="11.25">
      <c r="A16" s="15" t="s">
        <v>13</v>
      </c>
      <c r="B16" s="12">
        <v>27.45687252289077</v>
      </c>
      <c r="C16" s="12">
        <v>27.944848757913483</v>
      </c>
      <c r="D16" s="12">
        <v>27.650459339132222</v>
      </c>
      <c r="E16" s="12">
        <v>27.150264606831886</v>
      </c>
      <c r="F16" s="12">
        <v>26.624105567816613</v>
      </c>
    </row>
    <row r="17" spans="1:6" ht="11.25">
      <c r="A17" s="15" t="s">
        <v>14</v>
      </c>
      <c r="B17" s="12">
        <v>17.303504118386627</v>
      </c>
      <c r="C17" s="12">
        <v>16.98171157336356</v>
      </c>
      <c r="D17" s="12">
        <v>19.285215691749787</v>
      </c>
      <c r="E17" s="12">
        <v>16.921680859975307</v>
      </c>
      <c r="F17" s="12">
        <v>19.362697193913704</v>
      </c>
    </row>
    <row r="18" spans="1:6" ht="11.25">
      <c r="A18" s="15" t="s">
        <v>33</v>
      </c>
      <c r="B18" s="12">
        <v>10.380671162364095</v>
      </c>
      <c r="C18" s="12">
        <v>10.85418246146098</v>
      </c>
      <c r="D18" s="12">
        <v>12.114440764534846</v>
      </c>
      <c r="E18" s="12">
        <v>8.876341726188333</v>
      </c>
      <c r="F18" s="12">
        <v>15.163002274450733</v>
      </c>
    </row>
    <row r="19" spans="1:6" ht="11.25">
      <c r="A19" s="22" t="s">
        <v>16</v>
      </c>
      <c r="B19" s="18"/>
      <c r="C19" s="18"/>
      <c r="D19" s="18"/>
      <c r="E19" s="18"/>
      <c r="F19" s="18"/>
    </row>
    <row r="20" spans="1:6" ht="11.25">
      <c r="A20" s="13" t="s">
        <v>24</v>
      </c>
      <c r="B20" s="12">
        <f>0.186122448979592*(100)</f>
        <v>18.612244897959155</v>
      </c>
      <c r="C20" s="12">
        <f>0.168956916099773*(100)</f>
        <v>16.89569160997729</v>
      </c>
      <c r="D20" s="12">
        <f>0.173219954648526*(100)</f>
        <v>17.32199546485258</v>
      </c>
      <c r="E20" s="12">
        <f>0.177324263038548*(100)</f>
        <v>17.732426303854847</v>
      </c>
      <c r="F20" s="12">
        <f>0.196961451247165*(100)</f>
        <v>19.696145124716526</v>
      </c>
    </row>
    <row r="21" spans="1:6" ht="11.25">
      <c r="A21" s="13" t="s">
        <v>17</v>
      </c>
      <c r="B21" s="12">
        <f>0.240685822162426*(100)</f>
        <v>24.068582216242607</v>
      </c>
      <c r="C21" s="12">
        <f>0.242376427328634*(100)</f>
        <v>24.23764273286335</v>
      </c>
      <c r="D21" s="12">
        <f>0.244148040659056*(100)</f>
        <v>24.414804065905553</v>
      </c>
      <c r="E21" s="12">
        <f>0.245215235170224*(100)</f>
        <v>24.521523517022427</v>
      </c>
      <c r="F21" s="12">
        <f>0.256049196610338*(100)</f>
        <v>25.60491966103377</v>
      </c>
    </row>
    <row r="22" spans="1:6" ht="11.25">
      <c r="A22" s="23" t="s">
        <v>18</v>
      </c>
      <c r="B22" s="21">
        <f>0.272637245166507*(100)</f>
        <v>27.26372451665072</v>
      </c>
      <c r="C22" s="21">
        <f>0.273771345781309*(100)</f>
        <v>27.377134578130867</v>
      </c>
      <c r="D22" s="21">
        <f>0.270659351989017*(100)</f>
        <v>27.06593519890174</v>
      </c>
      <c r="E22" s="21">
        <f>0.263317542745826*(100)</f>
        <v>26.331754274582597</v>
      </c>
      <c r="F22" s="21">
        <f>0.254958298740551*(100)</f>
        <v>25.495829874055136</v>
      </c>
    </row>
    <row r="23" spans="1:6" ht="11.25">
      <c r="A23" s="16" t="s">
        <v>19</v>
      </c>
      <c r="B23" s="12"/>
      <c r="C23" s="12"/>
      <c r="D23" s="12"/>
      <c r="E23" s="12"/>
      <c r="F23" s="12"/>
    </row>
    <row r="24" spans="1:6" ht="11.25">
      <c r="A24" s="13" t="s">
        <v>34</v>
      </c>
      <c r="B24" s="12">
        <f>0.159053783796162*(100)</f>
        <v>15.905378379616206</v>
      </c>
      <c r="C24" s="12">
        <f>0.145327313252828*(100)</f>
        <v>14.532731325282846</v>
      </c>
      <c r="D24" s="12">
        <f>0.167347297070363*(100)</f>
        <v>16.734729707036276</v>
      </c>
      <c r="E24" s="12">
        <f>0.16498671816558*(100)</f>
        <v>16.49867181655802</v>
      </c>
      <c r="F24" s="12">
        <f>0.175856449322931*(100)</f>
        <v>17.585644932293114</v>
      </c>
    </row>
    <row r="25" spans="1:6" ht="11.25">
      <c r="A25" s="13" t="s">
        <v>26</v>
      </c>
      <c r="B25" s="12">
        <f>0.396101481313144*(100)</f>
        <v>39.61014813131442</v>
      </c>
      <c r="C25" s="12">
        <f>0.45658326963205*(100)</f>
        <v>45.658326963205035</v>
      </c>
      <c r="D25" s="12">
        <f>0.417732371960418*(100)</f>
        <v>41.773237196041826</v>
      </c>
      <c r="E25" s="12">
        <f>0.384098093093406*(100)</f>
        <v>38.40980930934059</v>
      </c>
      <c r="F25" s="12">
        <f>0.413662376298992*(100)</f>
        <v>41.36623762989924</v>
      </c>
    </row>
    <row r="26" spans="1:6" ht="11.25">
      <c r="A26" s="58" t="s">
        <v>20</v>
      </c>
      <c r="B26" s="59">
        <f>0.618296293207687*(100)</f>
        <v>61.829629320768746</v>
      </c>
      <c r="C26" s="59">
        <f>0.637960221823791*(100)</f>
        <v>63.796022182379076</v>
      </c>
      <c r="D26" s="59">
        <f>0.552533044239668*(100)</f>
        <v>55.25330442396681</v>
      </c>
      <c r="E26" s="59">
        <f>0.579251970145518*(100)</f>
        <v>57.9251970145518</v>
      </c>
      <c r="F26" s="59">
        <f>0.502347496143099*(100)</f>
        <v>50.23474961430989</v>
      </c>
    </row>
    <row r="27" spans="1:6" ht="12.75">
      <c r="A27" s="66" t="s">
        <v>21</v>
      </c>
      <c r="B27" s="67"/>
      <c r="C27" s="67"/>
      <c r="D27" s="67"/>
      <c r="E27" s="67"/>
      <c r="F27" s="67"/>
    </row>
    <row r="28" spans="1:7" ht="30" customHeight="1">
      <c r="A28" s="68" t="s">
        <v>35</v>
      </c>
      <c r="B28" s="69"/>
      <c r="C28" s="69"/>
      <c r="D28" s="69"/>
      <c r="E28" s="69"/>
      <c r="F28" s="69"/>
      <c r="G28" s="24"/>
    </row>
    <row r="29" spans="1:6" ht="13.5" thickBot="1">
      <c r="A29" s="70" t="s">
        <v>36</v>
      </c>
      <c r="B29" s="71"/>
      <c r="C29" s="71"/>
      <c r="D29" s="71"/>
      <c r="E29" s="71"/>
      <c r="F29" s="71"/>
    </row>
  </sheetData>
  <sheetProtection/>
  <mergeCells count="3">
    <mergeCell ref="A27:F27"/>
    <mergeCell ref="A28:F28"/>
    <mergeCell ref="A29:F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3.28125" style="1" customWidth="1"/>
    <col min="2" max="6" width="13.140625" style="1" customWidth="1"/>
    <col min="7" max="16384" width="11.421875" style="1" customWidth="1"/>
  </cols>
  <sheetData>
    <row r="1" ht="12">
      <c r="A1" s="60" t="s">
        <v>49</v>
      </c>
    </row>
    <row r="2" ht="12">
      <c r="A2" s="60" t="s">
        <v>50</v>
      </c>
    </row>
    <row r="4" spans="1:6" ht="33.75">
      <c r="A4" s="27"/>
      <c r="B4" s="27" t="s">
        <v>41</v>
      </c>
      <c r="C4" s="27" t="s">
        <v>22</v>
      </c>
      <c r="D4" s="27" t="s">
        <v>42</v>
      </c>
      <c r="E4" s="27" t="s">
        <v>43</v>
      </c>
      <c r="F4" s="27" t="s">
        <v>44</v>
      </c>
    </row>
    <row r="5" spans="1:6" ht="11.25">
      <c r="A5" s="25" t="s">
        <v>37</v>
      </c>
      <c r="B5" s="28">
        <v>3.84</v>
      </c>
      <c r="C5" s="28">
        <v>1.63</v>
      </c>
      <c r="D5" s="28">
        <v>8.24</v>
      </c>
      <c r="E5" s="28">
        <v>1.89</v>
      </c>
      <c r="F5" s="28">
        <v>6.97</v>
      </c>
    </row>
    <row r="6" spans="1:6" ht="11.25">
      <c r="A6" s="25" t="s">
        <v>38</v>
      </c>
      <c r="B6" s="28">
        <v>9.93</v>
      </c>
      <c r="C6" s="28">
        <v>7.28</v>
      </c>
      <c r="D6" s="28">
        <v>16.52</v>
      </c>
      <c r="E6" s="28">
        <v>9.12</v>
      </c>
      <c r="F6" s="28">
        <v>16.13</v>
      </c>
    </row>
    <row r="7" spans="1:6" ht="11.25">
      <c r="A7" s="25" t="s">
        <v>39</v>
      </c>
      <c r="B7" s="28">
        <v>25.17</v>
      </c>
      <c r="C7" s="28">
        <v>23.53</v>
      </c>
      <c r="D7" s="28">
        <v>27.76</v>
      </c>
      <c r="E7" s="28">
        <v>25.37</v>
      </c>
      <c r="F7" s="28">
        <v>28.38</v>
      </c>
    </row>
    <row r="8" spans="1:6" ht="11.25">
      <c r="A8" s="26" t="s">
        <v>40</v>
      </c>
      <c r="B8" s="29">
        <v>61.05</v>
      </c>
      <c r="C8" s="29">
        <v>67.56</v>
      </c>
      <c r="D8" s="29">
        <v>47.48</v>
      </c>
      <c r="E8" s="29">
        <v>63.62</v>
      </c>
      <c r="F8" s="29">
        <v>48.51</v>
      </c>
    </row>
    <row r="10" ht="11.25">
      <c r="A10" s="30" t="s">
        <v>23</v>
      </c>
    </row>
    <row r="35" spans="1:7" ht="12.75">
      <c r="A35" s="3" t="s">
        <v>21</v>
      </c>
      <c r="B35" s="2"/>
      <c r="C35" s="2"/>
      <c r="D35" s="2"/>
      <c r="E35" s="2"/>
      <c r="F35" s="2"/>
      <c r="G35" s="2" t="s">
        <v>23</v>
      </c>
    </row>
    <row r="36" spans="1:7" ht="11.25">
      <c r="A36" s="72" t="s">
        <v>25</v>
      </c>
      <c r="B36" s="72"/>
      <c r="C36" s="72"/>
      <c r="D36" s="72"/>
      <c r="E36" s="72"/>
      <c r="F36" s="72"/>
      <c r="G36" s="72"/>
    </row>
    <row r="37" spans="1:7" ht="11.25">
      <c r="A37" s="73"/>
      <c r="B37" s="73"/>
      <c r="C37" s="73"/>
      <c r="D37" s="73"/>
      <c r="E37" s="73"/>
      <c r="F37" s="73"/>
      <c r="G37" s="73"/>
    </row>
    <row r="38" spans="1:7" ht="12.75">
      <c r="A38" s="4" t="s">
        <v>45</v>
      </c>
      <c r="B38" s="2"/>
      <c r="C38" s="2"/>
      <c r="D38" s="2"/>
      <c r="E38" s="2"/>
      <c r="F38" s="2"/>
      <c r="G38" s="2"/>
    </row>
  </sheetData>
  <sheetProtection/>
  <mergeCells count="1">
    <mergeCell ref="A36:G3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6384" width="9.140625" style="31" customWidth="1"/>
  </cols>
  <sheetData>
    <row r="1" spans="1:16" ht="12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9" spans="1:7" s="33" customFormat="1" ht="11.25">
      <c r="A29" s="5" t="s">
        <v>21</v>
      </c>
      <c r="B29" s="32"/>
      <c r="C29" s="32"/>
      <c r="D29" s="32"/>
      <c r="E29" s="32"/>
      <c r="F29" s="32"/>
      <c r="G29" s="32" t="s">
        <v>23</v>
      </c>
    </row>
    <row r="30" spans="1:13" s="33" customFormat="1" ht="26.25" customHeight="1">
      <c r="A30" s="75" t="s">
        <v>51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1.25">
      <c r="A31" s="4" t="s">
        <v>45</v>
      </c>
      <c r="B31" s="32"/>
      <c r="C31" s="32"/>
      <c r="D31" s="32"/>
      <c r="E31" s="32"/>
      <c r="F31" s="32"/>
      <c r="G31" s="32"/>
      <c r="H31" s="33"/>
      <c r="I31" s="33"/>
      <c r="J31" s="33"/>
      <c r="K31" s="33"/>
      <c r="L31" s="33"/>
      <c r="M31" s="33"/>
    </row>
    <row r="32" spans="1:5" ht="22.5">
      <c r="A32" s="37" t="s">
        <v>28</v>
      </c>
      <c r="B32" s="37" t="s">
        <v>46</v>
      </c>
      <c r="C32" s="37"/>
      <c r="D32" s="35" t="s">
        <v>30</v>
      </c>
      <c r="E32" s="35" t="s">
        <v>29</v>
      </c>
    </row>
    <row r="33" spans="1:6" ht="11.25">
      <c r="A33" s="35">
        <v>-4</v>
      </c>
      <c r="B33" s="35"/>
      <c r="C33" s="35"/>
      <c r="D33" s="35"/>
      <c r="E33" s="35"/>
      <c r="F33" s="34"/>
    </row>
    <row r="34" spans="1:5" ht="11.25">
      <c r="A34" s="35">
        <v>-3.9</v>
      </c>
      <c r="B34" s="35"/>
      <c r="C34" s="35"/>
      <c r="D34" s="35"/>
      <c r="E34" s="35"/>
    </row>
    <row r="35" spans="1:5" ht="11.25">
      <c r="A35" s="35">
        <v>-3.8</v>
      </c>
      <c r="B35" s="35"/>
      <c r="C35" s="35"/>
      <c r="D35" s="35"/>
      <c r="E35" s="35"/>
    </row>
    <row r="36" spans="1:5" ht="11.25">
      <c r="A36" s="35">
        <v>-3.7</v>
      </c>
      <c r="B36" s="35"/>
      <c r="C36" s="35"/>
      <c r="D36" s="35"/>
      <c r="E36" s="35"/>
    </row>
    <row r="37" spans="1:5" ht="11.25">
      <c r="A37" s="35">
        <v>-3.6</v>
      </c>
      <c r="B37" s="35">
        <v>-3.6</v>
      </c>
      <c r="C37" s="35"/>
      <c r="D37" s="36">
        <v>0</v>
      </c>
      <c r="E37" s="36">
        <v>0</v>
      </c>
    </row>
    <row r="38" spans="1:5" ht="11.25">
      <c r="A38" s="35">
        <v>-3.5</v>
      </c>
      <c r="B38" s="35">
        <v>-3.5</v>
      </c>
      <c r="C38" s="35"/>
      <c r="D38" s="35">
        <v>0.004225292601512655</v>
      </c>
      <c r="E38" s="35"/>
    </row>
    <row r="39" spans="1:5" ht="11.25">
      <c r="A39" s="35">
        <v>-3.4</v>
      </c>
      <c r="B39" s="35">
        <v>-3.4</v>
      </c>
      <c r="C39" s="35"/>
      <c r="D39" s="35">
        <v>0.01690117040605062</v>
      </c>
      <c r="E39" s="35">
        <v>0.0845058520302531</v>
      </c>
    </row>
    <row r="40" spans="1:5" ht="11.25">
      <c r="A40" s="35">
        <v>-3.3</v>
      </c>
      <c r="B40" s="35">
        <v>-3.3</v>
      </c>
      <c r="C40" s="35"/>
      <c r="D40" s="35">
        <v>0.012675877804537966</v>
      </c>
      <c r="E40" s="35">
        <v>0.004225292601512655</v>
      </c>
    </row>
    <row r="41" spans="1:5" ht="11.25">
      <c r="A41" s="35">
        <v>-3.2</v>
      </c>
      <c r="B41" s="35">
        <v>-3.2</v>
      </c>
      <c r="C41" s="35"/>
      <c r="D41" s="35">
        <v>0.00845058520302531</v>
      </c>
      <c r="E41" s="35">
        <v>0.012675877804537966</v>
      </c>
    </row>
    <row r="42" spans="1:5" ht="11.25">
      <c r="A42" s="35">
        <v>-3.1</v>
      </c>
      <c r="B42" s="35">
        <v>-3.1</v>
      </c>
      <c r="C42" s="35"/>
      <c r="D42" s="35">
        <v>0.025351755609075932</v>
      </c>
      <c r="E42" s="35">
        <v>0.00845058520302531</v>
      </c>
    </row>
    <row r="43" spans="1:5" ht="11.25">
      <c r="A43" s="35">
        <v>-3</v>
      </c>
      <c r="B43" s="35">
        <v>-3</v>
      </c>
      <c r="C43" s="35"/>
      <c r="D43" s="35">
        <v>0.03380234081210124</v>
      </c>
      <c r="E43" s="35">
        <v>0.01690117040605062</v>
      </c>
    </row>
    <row r="44" spans="1:5" ht="11.25">
      <c r="A44" s="35">
        <v>-2.9</v>
      </c>
      <c r="B44" s="35">
        <v>-2.9</v>
      </c>
      <c r="C44" s="35"/>
      <c r="D44" s="35">
        <v>0.025351755609075932</v>
      </c>
      <c r="E44" s="35">
        <v>0.012675877804537966</v>
      </c>
    </row>
    <row r="45" spans="1:5" ht="11.25">
      <c r="A45" s="35">
        <v>-2.8</v>
      </c>
      <c r="B45" s="35">
        <v>-2.8</v>
      </c>
      <c r="C45" s="35"/>
      <c r="D45" s="35">
        <v>0.029577048210588586</v>
      </c>
      <c r="E45" s="35">
        <v>0.012675877804537966</v>
      </c>
    </row>
    <row r="46" spans="1:5" ht="11.25">
      <c r="A46" s="35">
        <v>-2.7</v>
      </c>
      <c r="B46" s="35">
        <v>-2.7</v>
      </c>
      <c r="C46" s="35"/>
      <c r="D46" s="35">
        <v>0.03380234081210124</v>
      </c>
      <c r="E46" s="35">
        <v>0.021126463007563274</v>
      </c>
    </row>
    <row r="47" spans="1:5" ht="11.25">
      <c r="A47" s="35">
        <v>-2.6</v>
      </c>
      <c r="B47" s="35">
        <v>-2.6</v>
      </c>
      <c r="C47" s="35"/>
      <c r="D47" s="35">
        <v>0.04647821861663921</v>
      </c>
      <c r="E47" s="35">
        <v>0.0380276334136139</v>
      </c>
    </row>
    <row r="48" spans="1:5" ht="11.25">
      <c r="A48" s="35">
        <v>-2.5</v>
      </c>
      <c r="B48" s="35">
        <v>-2.5</v>
      </c>
      <c r="C48" s="35"/>
      <c r="D48" s="35">
        <v>0.07182997422571513</v>
      </c>
      <c r="E48" s="35">
        <v>0.03380234081210124</v>
      </c>
    </row>
    <row r="49" spans="1:5" ht="11.25">
      <c r="A49" s="35">
        <v>-2.4</v>
      </c>
      <c r="B49" s="35">
        <v>-2.4</v>
      </c>
      <c r="C49" s="35"/>
      <c r="D49" s="35">
        <v>0.06760468162420248</v>
      </c>
      <c r="E49" s="35">
        <v>0.04647821861663921</v>
      </c>
    </row>
    <row r="50" spans="1:5" ht="11.25">
      <c r="A50" s="35">
        <v>-2.3</v>
      </c>
      <c r="B50" s="35">
        <v>-2.3</v>
      </c>
      <c r="C50" s="35"/>
      <c r="D50" s="35">
        <v>0.12675877804537966</v>
      </c>
      <c r="E50" s="35">
        <v>0.04225292601512655</v>
      </c>
    </row>
    <row r="51" spans="1:5" ht="11.25">
      <c r="A51" s="35">
        <v>-2.2</v>
      </c>
      <c r="B51" s="35">
        <v>-2.2</v>
      </c>
      <c r="C51" s="35"/>
      <c r="D51" s="35">
        <v>0.12675877804537966</v>
      </c>
      <c r="E51" s="35">
        <v>0.06337938902268983</v>
      </c>
    </row>
    <row r="52" spans="1:5" ht="11.25">
      <c r="A52" s="35">
        <v>-2.1</v>
      </c>
      <c r="B52" s="35">
        <v>-2.1</v>
      </c>
      <c r="C52" s="35"/>
      <c r="D52" s="35">
        <v>0.2619681412937846</v>
      </c>
      <c r="E52" s="35">
        <v>0.07182997422571513</v>
      </c>
    </row>
    <row r="53" spans="1:5" ht="11.25">
      <c r="A53" s="35">
        <v>-2</v>
      </c>
      <c r="B53" s="35">
        <v>-2</v>
      </c>
      <c r="C53" s="35"/>
      <c r="D53" s="35">
        <v>0.2704187264968099</v>
      </c>
      <c r="E53" s="35">
        <v>0.10985760763932903</v>
      </c>
    </row>
    <row r="54" spans="1:5" ht="11.25">
      <c r="A54" s="35">
        <v>-1.9</v>
      </c>
      <c r="B54" s="35">
        <v>-1.9</v>
      </c>
      <c r="C54" s="35"/>
      <c r="D54" s="35">
        <v>0.3464739933240377</v>
      </c>
      <c r="E54" s="35">
        <v>0.1309840706468923</v>
      </c>
    </row>
    <row r="55" spans="1:5" ht="11.25">
      <c r="A55" s="35">
        <v>-1.8</v>
      </c>
      <c r="B55" s="35">
        <v>-1.8</v>
      </c>
      <c r="C55" s="35"/>
      <c r="D55" s="35">
        <v>0.4309798453542908</v>
      </c>
      <c r="E55" s="35">
        <v>0.1690117040605062</v>
      </c>
    </row>
    <row r="56" spans="1:5" ht="11.25">
      <c r="A56" s="35">
        <v>-1.7</v>
      </c>
      <c r="B56" s="35">
        <v>-1.7</v>
      </c>
      <c r="C56" s="35"/>
      <c r="D56" s="35">
        <v>0.599991549414797</v>
      </c>
      <c r="E56" s="35">
        <v>0.1690117040605062</v>
      </c>
    </row>
    <row r="57" spans="1:5" ht="11.25">
      <c r="A57" s="35">
        <v>-1.6</v>
      </c>
      <c r="B57" s="35">
        <v>-1.6</v>
      </c>
      <c r="C57" s="35"/>
      <c r="D57" s="35">
        <v>0.760552668272278</v>
      </c>
      <c r="E57" s="35">
        <v>0.24084167828622133</v>
      </c>
    </row>
    <row r="58" spans="1:5" ht="11.25">
      <c r="A58" s="35">
        <v>-1.5</v>
      </c>
      <c r="B58" s="35">
        <v>-1.5</v>
      </c>
      <c r="C58" s="35"/>
      <c r="D58" s="35">
        <v>0.9253390797312715</v>
      </c>
      <c r="E58" s="35">
        <v>0.22816580048168336</v>
      </c>
    </row>
    <row r="59" spans="1:5" ht="11.25">
      <c r="A59" s="35">
        <v>-1.4</v>
      </c>
      <c r="B59" s="35">
        <v>-1.4</v>
      </c>
      <c r="C59" s="35"/>
      <c r="D59" s="35">
        <v>1.3182912916719485</v>
      </c>
      <c r="E59" s="35">
        <v>0.3845016267376516</v>
      </c>
    </row>
    <row r="60" spans="1:5" ht="11.25">
      <c r="A60" s="35">
        <v>-1.3</v>
      </c>
      <c r="B60" s="35">
        <v>-1.3</v>
      </c>
      <c r="C60" s="35"/>
      <c r="D60" s="35">
        <v>1.5591329699581697</v>
      </c>
      <c r="E60" s="35">
        <v>0.4563316009633667</v>
      </c>
    </row>
    <row r="61" spans="1:5" ht="11.25">
      <c r="A61" s="35">
        <v>-1.2</v>
      </c>
      <c r="B61" s="35">
        <v>-1.2</v>
      </c>
      <c r="C61" s="35"/>
      <c r="D61" s="35">
        <v>2.0872945451472518</v>
      </c>
      <c r="E61" s="35">
        <v>0.5619639160011831</v>
      </c>
    </row>
    <row r="62" spans="1:5" ht="11.25">
      <c r="A62" s="35">
        <v>-1.1</v>
      </c>
      <c r="B62" s="35">
        <v>-1.1</v>
      </c>
      <c r="C62" s="35"/>
      <c r="D62" s="35">
        <v>2.425317953268264</v>
      </c>
      <c r="E62" s="35">
        <v>0.6211180124223603</v>
      </c>
    </row>
    <row r="63" spans="1:5" ht="11.25">
      <c r="A63" s="35">
        <v>-1</v>
      </c>
      <c r="B63" s="35">
        <v>-1</v>
      </c>
      <c r="C63" s="35"/>
      <c r="D63" s="35">
        <v>2.5774284869227198</v>
      </c>
      <c r="E63" s="35">
        <v>0.8323826424979931</v>
      </c>
    </row>
    <row r="64" spans="1:5" ht="11.25">
      <c r="A64" s="35">
        <v>-0.9</v>
      </c>
      <c r="B64" s="35">
        <v>-0.9</v>
      </c>
      <c r="C64" s="35"/>
      <c r="D64" s="35">
        <v>2.953479528457346</v>
      </c>
      <c r="E64" s="35">
        <v>1.0013943465584993</v>
      </c>
    </row>
    <row r="65" spans="1:5" ht="11.25">
      <c r="A65" s="35">
        <v>-0.8</v>
      </c>
      <c r="B65" s="35">
        <v>-0.8</v>
      </c>
      <c r="C65" s="35"/>
      <c r="D65" s="35">
        <v>3.515443444458529</v>
      </c>
      <c r="E65" s="35">
        <v>1.1535048802129548</v>
      </c>
    </row>
    <row r="66" spans="1:5" ht="11.25">
      <c r="A66" s="35">
        <v>-0.7</v>
      </c>
      <c r="B66" s="35">
        <v>-0.7</v>
      </c>
      <c r="C66" s="35"/>
      <c r="D66" s="35">
        <v>3.8154392191659277</v>
      </c>
      <c r="E66" s="35">
        <v>1.4239236067097647</v>
      </c>
    </row>
    <row r="67" spans="1:5" ht="11.25">
      <c r="A67" s="35">
        <v>-0.6</v>
      </c>
      <c r="B67" s="35">
        <v>-0.6</v>
      </c>
      <c r="C67" s="35"/>
      <c r="D67" s="35">
        <v>3.908395656399206</v>
      </c>
      <c r="E67" s="35">
        <v>1.4915282883339673</v>
      </c>
    </row>
    <row r="68" spans="1:5" ht="11.25">
      <c r="A68" s="35">
        <v>-0.5</v>
      </c>
      <c r="B68" s="35">
        <v>-0.5</v>
      </c>
      <c r="C68" s="35"/>
      <c r="D68" s="35">
        <v>4.2379684793171934</v>
      </c>
      <c r="E68" s="35">
        <v>1.6225123589808597</v>
      </c>
    </row>
    <row r="69" spans="1:5" ht="11.25">
      <c r="A69" s="35">
        <v>-0.4</v>
      </c>
      <c r="B69" s="35">
        <v>-0.4</v>
      </c>
      <c r="C69" s="35"/>
      <c r="D69" s="35">
        <v>4.314023746144421</v>
      </c>
      <c r="E69" s="35">
        <v>1.8295516964549796</v>
      </c>
    </row>
    <row r="70" spans="1:5" ht="11.25">
      <c r="A70" s="35">
        <v>-0.3</v>
      </c>
      <c r="B70" s="35">
        <v>-0.3</v>
      </c>
      <c r="C70" s="35"/>
      <c r="D70" s="35">
        <v>4.402754890776187</v>
      </c>
      <c r="E70" s="35">
        <v>2.1210968859593526</v>
      </c>
    </row>
    <row r="71" spans="1:5" ht="11.25">
      <c r="A71" s="35">
        <v>-0.2</v>
      </c>
      <c r="B71" s="35">
        <v>-0.2</v>
      </c>
      <c r="C71" s="35"/>
      <c r="D71" s="35">
        <v>4.6266953986563575</v>
      </c>
      <c r="E71" s="35">
        <v>2.471796171884903</v>
      </c>
    </row>
    <row r="72" spans="1:5" ht="11.25">
      <c r="A72" s="35">
        <v>-0.1</v>
      </c>
      <c r="B72" s="35">
        <v>-0.1</v>
      </c>
      <c r="C72" s="35"/>
      <c r="D72" s="35">
        <v>4.601343643047281</v>
      </c>
      <c r="E72" s="35">
        <v>2.476021464486416</v>
      </c>
    </row>
    <row r="73" spans="1:5" ht="11.25">
      <c r="A73" s="35">
        <v>0</v>
      </c>
      <c r="B73" s="35">
        <v>0</v>
      </c>
      <c r="C73" s="35"/>
      <c r="D73" s="35">
        <v>4.225292601512655</v>
      </c>
      <c r="E73" s="35">
        <v>2.695736679765074</v>
      </c>
    </row>
    <row r="74" spans="1:5" ht="11.25">
      <c r="A74" s="35">
        <v>0.1</v>
      </c>
      <c r="B74" s="35">
        <v>0.1</v>
      </c>
      <c r="C74" s="35"/>
      <c r="D74" s="35">
        <v>4.043605019647611</v>
      </c>
      <c r="E74" s="35">
        <v>2.746440190983226</v>
      </c>
    </row>
    <row r="75" spans="1:5" ht="11.25">
      <c r="A75" s="35">
        <v>0.2</v>
      </c>
      <c r="B75" s="35">
        <v>0.2</v>
      </c>
      <c r="C75" s="35"/>
      <c r="D75" s="35">
        <v>4.259094942324756</v>
      </c>
      <c r="E75" s="35">
        <v>3.042210673089112</v>
      </c>
    </row>
    <row r="76" spans="1:5" ht="11.25">
      <c r="A76" s="35">
        <v>0.3</v>
      </c>
      <c r="B76" s="35">
        <v>0.3</v>
      </c>
      <c r="C76" s="35"/>
      <c r="D76" s="35">
        <v>3.650652807706934</v>
      </c>
      <c r="E76" s="35">
        <v>3.1562935733299535</v>
      </c>
    </row>
    <row r="77" spans="1:5" ht="11.25">
      <c r="A77" s="35">
        <v>0.4</v>
      </c>
      <c r="B77" s="35">
        <v>0.4</v>
      </c>
      <c r="C77" s="35"/>
      <c r="D77" s="35">
        <v>3.3295305699919724</v>
      </c>
      <c r="E77" s="35">
        <v>3.3506570329995355</v>
      </c>
    </row>
    <row r="78" spans="1:5" ht="11.25">
      <c r="A78" s="35">
        <v>0.5</v>
      </c>
      <c r="B78" s="35">
        <v>0.5</v>
      </c>
      <c r="C78" s="35"/>
      <c r="D78" s="35">
        <v>3.173194743736004</v>
      </c>
      <c r="E78" s="35">
        <v>3.257700595766257</v>
      </c>
    </row>
    <row r="79" spans="1:5" ht="11.25">
      <c r="A79" s="35">
        <v>0.6</v>
      </c>
      <c r="B79" s="35">
        <v>0.6</v>
      </c>
      <c r="C79" s="35"/>
      <c r="D79" s="35">
        <v>2.953479528457346</v>
      </c>
      <c r="E79" s="35">
        <v>3.236574132758694</v>
      </c>
    </row>
    <row r="80" spans="1:5" ht="11.25">
      <c r="A80" s="35">
        <v>0.7</v>
      </c>
      <c r="B80" s="35">
        <v>0.7</v>
      </c>
      <c r="C80" s="35"/>
      <c r="D80" s="35">
        <v>2.636582583343897</v>
      </c>
      <c r="E80" s="35">
        <v>3.4605146406388645</v>
      </c>
    </row>
    <row r="81" spans="1:5" ht="11.25">
      <c r="A81" s="35">
        <v>0.8</v>
      </c>
      <c r="B81" s="35">
        <v>0.8</v>
      </c>
      <c r="C81" s="35"/>
      <c r="D81" s="35">
        <v>2.5182743905015426</v>
      </c>
      <c r="E81" s="35">
        <v>3.3126293995859215</v>
      </c>
    </row>
    <row r="82" spans="1:5" ht="11.25">
      <c r="A82" s="35">
        <v>0.9</v>
      </c>
      <c r="B82" s="35">
        <v>0.9</v>
      </c>
      <c r="C82" s="35"/>
      <c r="D82" s="35">
        <v>2.2901085900198592</v>
      </c>
      <c r="E82" s="35">
        <v>3.4605146406388645</v>
      </c>
    </row>
    <row r="83" spans="1:5" ht="11.25">
      <c r="A83" s="35">
        <v>1</v>
      </c>
      <c r="B83" s="35">
        <v>1</v>
      </c>
      <c r="C83" s="35"/>
      <c r="D83" s="35">
        <v>1.9732116449064099</v>
      </c>
      <c r="E83" s="35">
        <v>3.4098111294207127</v>
      </c>
    </row>
    <row r="84" spans="1:5" ht="11.25">
      <c r="A84" s="35">
        <v>1.1</v>
      </c>
      <c r="B84" s="35">
        <v>1.1</v>
      </c>
      <c r="C84" s="35"/>
      <c r="D84" s="35">
        <v>1.715468796214138</v>
      </c>
      <c r="E84" s="35">
        <v>3.194321206743567</v>
      </c>
    </row>
    <row r="85" spans="1:5" ht="11.25">
      <c r="A85" s="35">
        <v>1.2</v>
      </c>
      <c r="B85" s="35">
        <v>1.2</v>
      </c>
      <c r="C85" s="35"/>
      <c r="D85" s="35">
        <v>1.470401825326404</v>
      </c>
      <c r="E85" s="35">
        <v>2.894325432036169</v>
      </c>
    </row>
    <row r="86" spans="1:5" ht="11.25">
      <c r="A86" s="35">
        <v>1.3</v>
      </c>
      <c r="B86" s="35">
        <v>1.3</v>
      </c>
      <c r="C86" s="35"/>
      <c r="D86" s="35">
        <v>1.360544217687075</v>
      </c>
      <c r="E86" s="35">
        <v>3.236574132758694</v>
      </c>
    </row>
    <row r="87" spans="1:5" ht="11.25">
      <c r="A87" s="35">
        <v>1.4</v>
      </c>
      <c r="B87" s="35">
        <v>1.4</v>
      </c>
      <c r="C87" s="35"/>
      <c r="D87" s="35">
        <v>1.1450542950099296</v>
      </c>
      <c r="E87" s="35">
        <v>2.877424261630118</v>
      </c>
    </row>
    <row r="88" spans="1:5" ht="11.25">
      <c r="A88" s="35">
        <v>1.5</v>
      </c>
      <c r="B88" s="35">
        <v>1.5</v>
      </c>
      <c r="C88" s="35"/>
      <c r="D88" s="35">
        <v>1.0732243207842145</v>
      </c>
      <c r="E88" s="35">
        <v>2.6872860945620487</v>
      </c>
    </row>
    <row r="89" spans="1:5" ht="11.25">
      <c r="A89" s="35">
        <v>1.6</v>
      </c>
      <c r="B89" s="35">
        <v>1.6</v>
      </c>
      <c r="C89" s="35"/>
      <c r="D89" s="35">
        <v>0.9126632019267334</v>
      </c>
      <c r="E89" s="35">
        <v>2.6534837537499474</v>
      </c>
    </row>
    <row r="90" spans="1:5" ht="11.25">
      <c r="A90" s="35">
        <v>1.7</v>
      </c>
      <c r="B90" s="35">
        <v>1.7</v>
      </c>
      <c r="C90" s="35"/>
      <c r="D90" s="35">
        <v>0.735200912663202</v>
      </c>
      <c r="E90" s="35">
        <v>2.4548950014788526</v>
      </c>
    </row>
    <row r="91" spans="1:5" ht="11.25">
      <c r="A91" s="35">
        <v>1.8</v>
      </c>
      <c r="B91" s="35">
        <v>1.8</v>
      </c>
      <c r="C91" s="35"/>
      <c r="D91" s="35">
        <v>0.6549203532344615</v>
      </c>
      <c r="E91" s="35">
        <v>2.264756834410783</v>
      </c>
    </row>
    <row r="92" spans="1:5" ht="11.25">
      <c r="A92" s="35">
        <v>1.9</v>
      </c>
      <c r="B92" s="35">
        <v>1.9</v>
      </c>
      <c r="C92" s="35"/>
      <c r="D92" s="35">
        <v>0.5957662568132843</v>
      </c>
      <c r="E92" s="35">
        <v>2.0957451303502768</v>
      </c>
    </row>
    <row r="93" spans="1:5" ht="11.25">
      <c r="A93" s="35">
        <v>2</v>
      </c>
      <c r="B93" s="35">
        <v>2</v>
      </c>
      <c r="C93" s="35"/>
      <c r="D93" s="35">
        <v>0.5112604047830313</v>
      </c>
      <c r="E93" s="35">
        <v>1.9858875227109478</v>
      </c>
    </row>
    <row r="94" spans="1:5" ht="11.25">
      <c r="A94" s="35">
        <v>2.1</v>
      </c>
      <c r="B94" s="35">
        <v>2.1</v>
      </c>
      <c r="C94" s="35"/>
      <c r="D94" s="35">
        <v>0.40140279714370225</v>
      </c>
      <c r="E94" s="35">
        <v>1.7196940888156507</v>
      </c>
    </row>
    <row r="95" spans="1:5" ht="11.25">
      <c r="A95" s="35">
        <v>2.2</v>
      </c>
      <c r="B95" s="35">
        <v>2.2</v>
      </c>
      <c r="C95" s="35"/>
      <c r="D95" s="35">
        <v>0.3971775045421896</v>
      </c>
      <c r="E95" s="35">
        <v>1.6732158701990114</v>
      </c>
    </row>
    <row r="96" spans="1:5" ht="11.25">
      <c r="A96" s="35">
        <v>2.3</v>
      </c>
      <c r="B96" s="35">
        <v>2.3</v>
      </c>
      <c r="C96" s="35"/>
      <c r="D96" s="35">
        <v>0.3042210673089112</v>
      </c>
      <c r="E96" s="35">
        <v>1.4535006549203533</v>
      </c>
    </row>
    <row r="97" spans="1:5" ht="11.25">
      <c r="A97" s="35">
        <v>2.4</v>
      </c>
      <c r="B97" s="35">
        <v>2.4</v>
      </c>
      <c r="C97" s="35"/>
      <c r="D97" s="35">
        <v>0.3168969451134491</v>
      </c>
      <c r="E97" s="35">
        <v>1.3858959732961509</v>
      </c>
    </row>
    <row r="98" spans="1:5" ht="11.25">
      <c r="A98" s="35">
        <v>2.5</v>
      </c>
      <c r="B98" s="35">
        <v>2.5</v>
      </c>
      <c r="C98" s="35"/>
      <c r="D98" s="35">
        <v>0.245066970887734</v>
      </c>
      <c r="E98" s="35">
        <v>1.322516584273461</v>
      </c>
    </row>
    <row r="99" spans="1:5" ht="11.25">
      <c r="A99" s="35">
        <v>2.6</v>
      </c>
      <c r="B99" s="35">
        <v>2.6</v>
      </c>
      <c r="C99" s="35"/>
      <c r="D99" s="35">
        <v>0.2704187264968099</v>
      </c>
      <c r="E99" s="35">
        <v>0.9633667131448853</v>
      </c>
    </row>
    <row r="100" spans="1:5" ht="11.25">
      <c r="A100" s="35">
        <v>2.7</v>
      </c>
      <c r="B100" s="35">
        <v>2.7</v>
      </c>
      <c r="C100" s="35"/>
      <c r="D100" s="35">
        <v>0.27886931169983525</v>
      </c>
      <c r="E100" s="35">
        <v>1.0689990281827018</v>
      </c>
    </row>
    <row r="101" spans="1:5" ht="11.25">
      <c r="A101" s="35">
        <v>2.8</v>
      </c>
      <c r="B101" s="35">
        <v>2.8</v>
      </c>
      <c r="C101" s="35"/>
      <c r="D101" s="35">
        <v>0.13520936324840496</v>
      </c>
      <c r="E101" s="35">
        <v>1.0182955169645498</v>
      </c>
    </row>
    <row r="102" spans="1:5" ht="11.25">
      <c r="A102" s="35">
        <v>2.9</v>
      </c>
      <c r="B102" s="35">
        <v>2.9</v>
      </c>
      <c r="C102" s="35"/>
      <c r="D102" s="35">
        <v>0.19436345966958213</v>
      </c>
      <c r="E102" s="35">
        <v>0.7098491570541261</v>
      </c>
    </row>
    <row r="103" spans="1:5" ht="11.25">
      <c r="A103" s="35">
        <v>3</v>
      </c>
      <c r="B103" s="35">
        <v>3</v>
      </c>
      <c r="C103" s="35"/>
      <c r="D103" s="35">
        <v>0.0760552668272278</v>
      </c>
      <c r="E103" s="35">
        <v>0.5239362825875692</v>
      </c>
    </row>
    <row r="104" spans="1:5" ht="11.25">
      <c r="A104" s="35">
        <v>3.1</v>
      </c>
      <c r="B104" s="35">
        <v>3.1</v>
      </c>
      <c r="C104" s="35"/>
      <c r="D104" s="35">
        <v>0.14365994845143026</v>
      </c>
      <c r="E104" s="35">
        <v>0.8070308868889171</v>
      </c>
    </row>
    <row r="105" spans="1:5" ht="11.25">
      <c r="A105" s="35">
        <v>3.2</v>
      </c>
      <c r="B105" s="35">
        <v>3.2</v>
      </c>
      <c r="C105" s="35"/>
      <c r="D105" s="35">
        <v>0.08028055942874045</v>
      </c>
      <c r="E105" s="35">
        <v>0.44788101576034145</v>
      </c>
    </row>
    <row r="106" spans="1:5" ht="11.25">
      <c r="A106" s="35">
        <v>3.3</v>
      </c>
      <c r="B106" s="35">
        <v>3.3</v>
      </c>
      <c r="C106" s="35"/>
      <c r="D106" s="35">
        <v>0.0380276334136139</v>
      </c>
      <c r="E106" s="35">
        <v>0.4140786749482402</v>
      </c>
    </row>
    <row r="107" spans="1:5" ht="11.25">
      <c r="A107" s="35">
        <v>3.4</v>
      </c>
      <c r="B107" s="35">
        <v>3.4</v>
      </c>
      <c r="C107" s="35"/>
      <c r="D107" s="35">
        <v>0</v>
      </c>
      <c r="E107" s="35">
        <v>0.490133941775468</v>
      </c>
    </row>
    <row r="108" spans="1:5" ht="11.25">
      <c r="A108" s="35">
        <v>3.5</v>
      </c>
      <c r="B108" s="35">
        <v>3.5</v>
      </c>
      <c r="C108" s="35"/>
      <c r="D108" s="35">
        <v>0.7647779608737906</v>
      </c>
      <c r="E108" s="35">
        <v>0.40140279714370225</v>
      </c>
    </row>
    <row r="109" spans="1:5" ht="11.25">
      <c r="A109" s="35">
        <v>3.6</v>
      </c>
      <c r="B109" s="35">
        <v>3.6</v>
      </c>
      <c r="C109" s="35"/>
      <c r="D109" s="35"/>
      <c r="E109" s="35">
        <v>0.27886931169983525</v>
      </c>
    </row>
    <row r="110" spans="1:5" ht="11.25">
      <c r="A110" s="35">
        <v>3.7</v>
      </c>
      <c r="B110" s="35">
        <v>3.7</v>
      </c>
      <c r="C110" s="35"/>
      <c r="D110" s="35"/>
      <c r="E110" s="35">
        <v>0.2704187264968099</v>
      </c>
    </row>
    <row r="111" spans="1:5" ht="11.25">
      <c r="A111" s="35">
        <v>3.8</v>
      </c>
      <c r="B111" s="35">
        <v>3.8</v>
      </c>
      <c r="C111" s="35"/>
      <c r="D111" s="35"/>
      <c r="E111" s="35">
        <v>0.2535175560907593</v>
      </c>
    </row>
    <row r="112" spans="1:5" ht="11.25">
      <c r="A112" s="35">
        <v>3.9</v>
      </c>
      <c r="B112" s="35">
        <v>3.9</v>
      </c>
      <c r="C112" s="35"/>
      <c r="D112" s="35"/>
      <c r="E112" s="35">
        <v>0.2619681412937846</v>
      </c>
    </row>
    <row r="113" spans="1:5" ht="11.25">
      <c r="A113" s="35">
        <v>4</v>
      </c>
      <c r="B113" s="35">
        <v>4</v>
      </c>
      <c r="C113" s="35"/>
      <c r="D113" s="35"/>
      <c r="E113" s="35">
        <v>0.31267165251193646</v>
      </c>
    </row>
    <row r="114" spans="1:5" ht="11.25">
      <c r="A114" s="35">
        <v>4.1</v>
      </c>
      <c r="B114" s="35">
        <v>4.1</v>
      </c>
      <c r="C114" s="35"/>
      <c r="D114" s="35"/>
      <c r="E114" s="35">
        <v>0.05</v>
      </c>
    </row>
    <row r="115" spans="1:5" ht="11.25">
      <c r="A115" s="35">
        <v>4.2</v>
      </c>
      <c r="B115" s="35">
        <v>4.2</v>
      </c>
      <c r="C115" s="35"/>
      <c r="D115" s="35"/>
      <c r="E115" s="35">
        <v>0</v>
      </c>
    </row>
    <row r="116" spans="1:5" ht="11.25">
      <c r="A116" s="35">
        <v>4.3</v>
      </c>
      <c r="B116" s="35">
        <v>4.3</v>
      </c>
      <c r="C116" s="35"/>
      <c r="D116" s="35"/>
      <c r="E116" s="35">
        <v>0.18591287446655683</v>
      </c>
    </row>
    <row r="117" spans="1:5" ht="11.25">
      <c r="A117" s="35">
        <v>4.4</v>
      </c>
      <c r="B117" s="35">
        <v>4.4</v>
      </c>
      <c r="C117" s="35"/>
      <c r="D117" s="35"/>
      <c r="E117" s="35">
        <v>0.35492457852706305</v>
      </c>
    </row>
    <row r="118" spans="1:5" ht="11.25">
      <c r="A118" s="35">
        <v>4.6</v>
      </c>
      <c r="B118" s="35">
        <v>4.6</v>
      </c>
      <c r="C118" s="35"/>
      <c r="D118" s="35"/>
      <c r="E118" s="35">
        <v>0.21126463007563276</v>
      </c>
    </row>
    <row r="119" spans="1:5" ht="11.25">
      <c r="A119" s="35">
        <v>4.7</v>
      </c>
      <c r="B119" s="35">
        <v>4.7</v>
      </c>
      <c r="C119" s="35"/>
      <c r="D119" s="35"/>
      <c r="E119" s="35">
        <v>0.09295643723327841</v>
      </c>
    </row>
    <row r="120" spans="1:5" ht="11.25">
      <c r="A120" s="35">
        <v>4.8</v>
      </c>
      <c r="B120" s="35">
        <v>4.8</v>
      </c>
      <c r="C120" s="35"/>
      <c r="D120" s="35"/>
      <c r="E120" s="35">
        <v>0.16478641145899356</v>
      </c>
    </row>
    <row r="121" spans="1:5" ht="11.25">
      <c r="A121" s="35">
        <v>5.3</v>
      </c>
      <c r="B121" s="35">
        <v>5.3</v>
      </c>
      <c r="C121" s="35"/>
      <c r="D121" s="35"/>
      <c r="E121" s="35">
        <v>1.199983098829594</v>
      </c>
    </row>
  </sheetData>
  <sheetProtection/>
  <mergeCells count="2">
    <mergeCell ref="A1:P1"/>
    <mergeCell ref="A30:M30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SheetLayoutView="100" workbookViewId="0" topLeftCell="A1">
      <selection activeCell="G4" sqref="G4"/>
    </sheetView>
  </sheetViews>
  <sheetFormatPr defaultColWidth="11.421875" defaultRowHeight="12.75"/>
  <cols>
    <col min="1" max="1" width="31.140625" style="41" customWidth="1"/>
    <col min="2" max="4" width="10.140625" style="43" customWidth="1"/>
    <col min="5" max="5" width="11.28125" style="43" customWidth="1"/>
    <col min="6" max="16384" width="11.421875" style="38" customWidth="1"/>
  </cols>
  <sheetData>
    <row r="1" ht="12">
      <c r="A1" s="61" t="s">
        <v>27</v>
      </c>
    </row>
    <row r="3" spans="1:5" s="39" customFormat="1" ht="11.25">
      <c r="A3" s="65"/>
      <c r="B3" s="64" t="s">
        <v>2</v>
      </c>
      <c r="C3" s="44" t="s">
        <v>3</v>
      </c>
      <c r="D3" s="44" t="s">
        <v>4</v>
      </c>
      <c r="E3" s="44" t="s">
        <v>5</v>
      </c>
    </row>
    <row r="4" spans="1:5" ht="12.75" customHeight="1">
      <c r="A4" s="51" t="s">
        <v>41</v>
      </c>
      <c r="B4" s="47">
        <v>0.7233647</v>
      </c>
      <c r="C4" s="47">
        <v>0.7571201</v>
      </c>
      <c r="D4" s="47">
        <v>0.7331302</v>
      </c>
      <c r="E4" s="47">
        <v>0.7521818</v>
      </c>
    </row>
    <row r="5" spans="1:5" ht="11.25">
      <c r="A5" s="51" t="s">
        <v>44</v>
      </c>
      <c r="B5" s="52">
        <v>0.6121717</v>
      </c>
      <c r="C5" s="52">
        <v>0.6635307</v>
      </c>
      <c r="D5" s="52">
        <v>0.6549657</v>
      </c>
      <c r="E5" s="52">
        <v>0.6402044</v>
      </c>
    </row>
    <row r="6" spans="1:5" ht="11.25">
      <c r="A6" s="51" t="s">
        <v>42</v>
      </c>
      <c r="B6" s="52">
        <v>0.6101258</v>
      </c>
      <c r="C6" s="52">
        <v>0.597006</v>
      </c>
      <c r="D6" s="52">
        <v>0.6010953</v>
      </c>
      <c r="E6" s="52">
        <v>0.5345313</v>
      </c>
    </row>
    <row r="7" spans="1:5" ht="11.25">
      <c r="A7" s="51" t="s">
        <v>22</v>
      </c>
      <c r="B7" s="52">
        <v>0.7983434</v>
      </c>
      <c r="C7" s="52">
        <v>0.8678109</v>
      </c>
      <c r="D7" s="52">
        <v>0.9074662</v>
      </c>
      <c r="E7" s="53">
        <v>0.989384</v>
      </c>
    </row>
    <row r="8" spans="1:5" ht="11.25">
      <c r="A8" s="48" t="s">
        <v>43</v>
      </c>
      <c r="B8" s="49">
        <v>0.8113351</v>
      </c>
      <c r="C8" s="49">
        <v>0.9556716</v>
      </c>
      <c r="D8" s="49">
        <v>1.032396</v>
      </c>
      <c r="E8" s="50">
        <v>1.1157908</v>
      </c>
    </row>
    <row r="9" ht="11.25">
      <c r="A9" s="40" t="s">
        <v>23</v>
      </c>
    </row>
    <row r="36" spans="1:7" ht="12.75">
      <c r="A36" s="42" t="s">
        <v>21</v>
      </c>
      <c r="B36" s="54"/>
      <c r="C36" s="54"/>
      <c r="D36" s="54"/>
      <c r="E36" s="54"/>
      <c r="F36" s="54"/>
      <c r="G36" s="54"/>
    </row>
    <row r="37" ht="11.25">
      <c r="A37" s="4" t="s">
        <v>45</v>
      </c>
    </row>
  </sheetData>
  <sheetProtection selectLockedCells="1" selectUnlockedCells="1"/>
  <printOptions/>
  <pageMargins left="0.7902777777777777" right="0.7902777777777777" top="0.9798611111111111" bottom="0.9798611111111111" header="0.5118055555555555" footer="0.511805555555555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1" width="30.57421875" style="41" customWidth="1"/>
    <col min="2" max="4" width="11.421875" style="43" customWidth="1"/>
    <col min="5" max="5" width="17.00390625" style="43" customWidth="1"/>
    <col min="6" max="16384" width="11.421875" style="38" customWidth="1"/>
  </cols>
  <sheetData>
    <row r="1" ht="12">
      <c r="A1" s="62" t="s">
        <v>47</v>
      </c>
    </row>
    <row r="3" spans="1:5" ht="22.5">
      <c r="A3" s="45"/>
      <c r="B3" s="56" t="s">
        <v>12</v>
      </c>
      <c r="C3" s="56" t="s">
        <v>13</v>
      </c>
      <c r="D3" s="56" t="s">
        <v>14</v>
      </c>
      <c r="E3" s="56" t="s">
        <v>15</v>
      </c>
    </row>
    <row r="4" spans="1:5" ht="11.25">
      <c r="A4" s="46" t="s">
        <v>41</v>
      </c>
      <c r="B4" s="47">
        <v>0.7944092</v>
      </c>
      <c r="C4" s="47">
        <v>0.7422389</v>
      </c>
      <c r="D4" s="47">
        <v>0.7455255</v>
      </c>
      <c r="E4" s="47">
        <v>0.7483705</v>
      </c>
    </row>
    <row r="5" spans="1:5" ht="11.25">
      <c r="A5" s="51" t="s">
        <v>44</v>
      </c>
      <c r="B5" s="53">
        <v>0.5083305</v>
      </c>
      <c r="C5" s="52">
        <v>0.6597558</v>
      </c>
      <c r="D5" s="52">
        <v>0.6271127</v>
      </c>
      <c r="E5" s="53">
        <v>0.6535387</v>
      </c>
    </row>
    <row r="6" spans="1:5" ht="11.25">
      <c r="A6" s="51" t="s">
        <v>42</v>
      </c>
      <c r="B6" s="52">
        <v>0.6799198</v>
      </c>
      <c r="C6" s="52">
        <v>0.6068439</v>
      </c>
      <c r="D6" s="52">
        <v>0.568129</v>
      </c>
      <c r="E6" s="52">
        <v>0.5210634</v>
      </c>
    </row>
    <row r="7" spans="1:5" ht="11.25">
      <c r="A7" s="51" t="s">
        <v>22</v>
      </c>
      <c r="B7" s="52">
        <v>0.7272215</v>
      </c>
      <c r="C7" s="52">
        <v>0.8522121</v>
      </c>
      <c r="D7" s="52">
        <v>0.9291778</v>
      </c>
      <c r="E7" s="52">
        <v>0.9845452</v>
      </c>
    </row>
    <row r="8" spans="1:5" ht="11.25">
      <c r="A8" s="48" t="s">
        <v>43</v>
      </c>
      <c r="B8" s="63">
        <v>0.5361217</v>
      </c>
      <c r="C8" s="63">
        <v>0.9164449</v>
      </c>
      <c r="D8" s="63">
        <v>1.040888</v>
      </c>
      <c r="E8" s="63">
        <v>1.1409869</v>
      </c>
    </row>
    <row r="9" ht="11.25">
      <c r="A9" s="55" t="s">
        <v>23</v>
      </c>
    </row>
    <row r="35" spans="1:7" ht="11.25">
      <c r="A35" s="76" t="s">
        <v>48</v>
      </c>
      <c r="B35" s="69"/>
      <c r="C35" s="69"/>
      <c r="D35" s="69"/>
      <c r="E35" s="69"/>
      <c r="F35" s="69"/>
      <c r="G35" s="69"/>
    </row>
    <row r="36" spans="1:7" ht="11.25">
      <c r="A36" s="69"/>
      <c r="B36" s="69"/>
      <c r="C36" s="69"/>
      <c r="D36" s="69"/>
      <c r="E36" s="69"/>
      <c r="F36" s="69"/>
      <c r="G36" s="69"/>
    </row>
    <row r="37" spans="1:7" ht="11.25">
      <c r="A37" s="69"/>
      <c r="B37" s="69"/>
      <c r="C37" s="69"/>
      <c r="D37" s="69"/>
      <c r="E37" s="69"/>
      <c r="F37" s="69"/>
      <c r="G37" s="69"/>
    </row>
    <row r="38" ht="11.25">
      <c r="A38" s="42" t="s">
        <v>21</v>
      </c>
    </row>
    <row r="39" ht="11.25">
      <c r="A39" s="4" t="s">
        <v>45</v>
      </c>
    </row>
  </sheetData>
  <sheetProtection selectLockedCells="1" selectUnlockedCells="1"/>
  <mergeCells count="1">
    <mergeCell ref="A35:G37"/>
  </mergeCells>
  <printOptions/>
  <pageMargins left="0.7902777777777777" right="0.7902777777777777" top="0.9798611111111111" bottom="0.9798611111111111" header="0.5118055555555555" footer="0.511805555555555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6">
      <selection activeCell="J13" sqref="J1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Vourc'h</dc:creator>
  <cp:keywords/>
  <dc:description/>
  <cp:lastModifiedBy>Administration centrale</cp:lastModifiedBy>
  <cp:lastPrinted>2015-07-02T06:59:55Z</cp:lastPrinted>
  <dcterms:created xsi:type="dcterms:W3CDTF">2015-06-17T07:14:11Z</dcterms:created>
  <dcterms:modified xsi:type="dcterms:W3CDTF">2015-08-20T09:06:31Z</dcterms:modified>
  <cp:category/>
  <cp:version/>
  <cp:contentType/>
  <cp:contentStatus/>
</cp:coreProperties>
</file>