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tr-depp-dve\02_PUBLICATIONS\RSU 2021\WEB\Chapitres\"/>
    </mc:Choice>
  </mc:AlternateContent>
  <bookViews>
    <workbookView xWindow="32772" yWindow="32772" windowWidth="28800" windowHeight="11628" tabRatio="739"/>
  </bookViews>
  <sheets>
    <sheet name="Tab 10.1" sheetId="2" r:id="rId1"/>
    <sheet name="Tab 10.2" sheetId="1" r:id="rId2"/>
    <sheet name="Figure 10.1" sheetId="16" r:id="rId3"/>
    <sheet name="Tab 10.3 " sheetId="13" r:id="rId4"/>
    <sheet name="Tab 10.4 " sheetId="5" r:id="rId5"/>
    <sheet name="Tab 10.5" sheetId="15" r:id="rId6"/>
  </sheets>
  <definedNames>
    <definedName name="_xlnm.Print_Area" localSheetId="2">'Figure 10.1'!$A$17:$N$26</definedName>
    <definedName name="_xlnm.Print_Area" localSheetId="1">'Tab 10.2'!$A$1:$M$2</definedName>
    <definedName name="_xlnm.Print_Area" localSheetId="3">'Tab 10.3 '!$A$1:$G$1</definedName>
    <definedName name="_xlnm.Print_Area" localSheetId="4">'Tab 10.4 '!$A$2:$B$2</definedName>
  </definedNames>
  <calcPr calcId="181029"/>
</workbook>
</file>

<file path=xl/calcChain.xml><?xml version="1.0" encoding="utf-8"?>
<calcChain xmlns="http://schemas.openxmlformats.org/spreadsheetml/2006/main">
  <c r="B5" i="16" l="1"/>
  <c r="K5" i="16"/>
  <c r="D5" i="16"/>
  <c r="K6" i="16"/>
  <c r="K7" i="16"/>
  <c r="K8" i="16"/>
  <c r="K9" i="16"/>
  <c r="K10" i="16"/>
  <c r="K11" i="16"/>
  <c r="K13" i="16"/>
  <c r="K12" i="16"/>
  <c r="B13" i="16"/>
  <c r="B14" i="16"/>
  <c r="C13" i="16"/>
  <c r="D13" i="16"/>
  <c r="D14" i="16"/>
  <c r="I21" i="16"/>
  <c r="P21" i="16"/>
  <c r="E13" i="16"/>
  <c r="I22" i="16"/>
  <c r="P22" i="16"/>
  <c r="F13" i="16"/>
  <c r="F15" i="16"/>
  <c r="I13" i="16"/>
  <c r="J13" i="16"/>
  <c r="J14" i="16"/>
  <c r="C14" i="16"/>
  <c r="E14" i="16"/>
  <c r="I14" i="16"/>
  <c r="I19" i="16"/>
  <c r="I27" i="16"/>
  <c r="J19" i="16"/>
  <c r="K19" i="16"/>
  <c r="L19" i="16"/>
  <c r="M19" i="16"/>
  <c r="N19" i="16"/>
  <c r="O19" i="16"/>
  <c r="P19" i="16"/>
  <c r="I20" i="16"/>
  <c r="P20" i="16"/>
  <c r="J20" i="16"/>
  <c r="K20" i="16"/>
  <c r="L20" i="16"/>
  <c r="M20" i="16"/>
  <c r="N20" i="16"/>
  <c r="O20" i="16"/>
  <c r="J21" i="16"/>
  <c r="K21" i="16"/>
  <c r="L21" i="16"/>
  <c r="M21" i="16"/>
  <c r="N21" i="16"/>
  <c r="O21" i="16"/>
  <c r="J22" i="16"/>
  <c r="K22" i="16"/>
  <c r="L22" i="16"/>
  <c r="M22" i="16"/>
  <c r="N22" i="16"/>
  <c r="O22" i="16"/>
  <c r="I23" i="16"/>
  <c r="P23" i="16"/>
  <c r="J23" i="16"/>
  <c r="K23" i="16"/>
  <c r="L23" i="16"/>
  <c r="M23" i="16"/>
  <c r="N23" i="16"/>
  <c r="O23" i="16"/>
  <c r="I24" i="16"/>
  <c r="J24" i="16"/>
  <c r="K24" i="16"/>
  <c r="L24" i="16"/>
  <c r="M24" i="16"/>
  <c r="N24" i="16"/>
  <c r="O24" i="16"/>
  <c r="I25" i="16"/>
  <c r="J25" i="16"/>
  <c r="K25" i="16"/>
  <c r="L25" i="16"/>
  <c r="M25" i="16"/>
  <c r="N25" i="16"/>
  <c r="O25" i="16"/>
  <c r="I26" i="16"/>
  <c r="P26" i="16"/>
  <c r="N26" i="16"/>
  <c r="O26" i="16"/>
  <c r="B27" i="16"/>
  <c r="C27" i="16"/>
  <c r="D27" i="16"/>
  <c r="E27" i="16"/>
  <c r="F27" i="16"/>
  <c r="G27" i="16"/>
  <c r="H27" i="16"/>
  <c r="B4" i="5"/>
  <c r="B11" i="5"/>
  <c r="E6" i="13"/>
  <c r="E5" i="13"/>
  <c r="D6" i="13"/>
  <c r="D5" i="13"/>
  <c r="D7" i="13"/>
  <c r="C6" i="13"/>
  <c r="C5" i="13"/>
  <c r="F5" i="13"/>
  <c r="F7" i="13"/>
  <c r="C7" i="13"/>
  <c r="B6" i="13"/>
  <c r="F6" i="13"/>
  <c r="B5" i="13"/>
  <c r="G7" i="13"/>
  <c r="D5" i="15"/>
  <c r="F4" i="15"/>
  <c r="E5" i="15"/>
  <c r="D7" i="2"/>
  <c r="E7" i="13"/>
  <c r="K14" i="16"/>
  <c r="E15" i="16"/>
  <c r="J15" i="16"/>
  <c r="K15" i="16"/>
  <c r="D15" i="16"/>
  <c r="I15" i="16"/>
  <c r="C15" i="16"/>
  <c r="C5" i="15"/>
  <c r="B15" i="16"/>
  <c r="B7" i="13"/>
  <c r="B5" i="15"/>
  <c r="F14" i="16"/>
</calcChain>
</file>

<file path=xl/sharedStrings.xml><?xml version="1.0" encoding="utf-8"?>
<sst xmlns="http://schemas.openxmlformats.org/spreadsheetml/2006/main" count="130" uniqueCount="110">
  <si>
    <t>Hommes</t>
  </si>
  <si>
    <t>Femmes</t>
  </si>
  <si>
    <t>Total</t>
  </si>
  <si>
    <t>Catégorie A</t>
  </si>
  <si>
    <t>Catégorie B</t>
  </si>
  <si>
    <t>Catégorie C</t>
  </si>
  <si>
    <t>TOTAL</t>
  </si>
  <si>
    <t>Accidentés du travail titulaires d'une rente pour incapacité permanente d'au moins 10%</t>
  </si>
  <si>
    <t>Agents frappés d'une incapacité d'au moins 2/3</t>
  </si>
  <si>
    <t>Agents reclassés ou assimilés</t>
  </si>
  <si>
    <t>Handicapés CDAPH non compris dans les catégories ci-dessus</t>
  </si>
  <si>
    <t>Ratio</t>
  </si>
  <si>
    <t>DGRH-MIPH</t>
  </si>
  <si>
    <t>Agents recrutés par la voie des emplois réservés</t>
  </si>
  <si>
    <t>Fonctionnaires titulaires d'une allocation temporaire d'invalidité</t>
  </si>
  <si>
    <t>Effectifs</t>
  </si>
  <si>
    <t>Effectif total rémunéré au 1er janvier</t>
  </si>
  <si>
    <t>Nombre d'agents en situation de handicap</t>
  </si>
  <si>
    <r>
      <t>Note : effectifs au 1</t>
    </r>
    <r>
      <rPr>
        <vertAlign val="superscript"/>
        <sz val="10"/>
        <color indexed="8"/>
        <rFont val="Arial"/>
        <family val="2"/>
      </rPr>
      <t>er</t>
    </r>
    <r>
      <rPr>
        <sz val="10"/>
        <color indexed="8"/>
        <rFont val="Arial"/>
        <family val="2"/>
      </rPr>
      <t xml:space="preserve"> janvier de l’année considérée.</t>
    </r>
  </si>
  <si>
    <t>Champ : personnels rémunérés par l'Education nationale</t>
  </si>
  <si>
    <t>Apprentis</t>
  </si>
  <si>
    <r>
      <t>Part (</t>
    </r>
    <r>
      <rPr>
        <sz val="10"/>
        <color indexed="60"/>
        <rFont val="Arial"/>
        <family val="2"/>
      </rPr>
      <t>en %)</t>
    </r>
  </si>
  <si>
    <r>
      <t>Titulaires de la RQTH</t>
    </r>
    <r>
      <rPr>
        <vertAlign val="superscript"/>
        <sz val="10"/>
        <rFont val="Arial"/>
        <family val="2"/>
      </rPr>
      <t>1</t>
    </r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</si>
  <si>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>Reconnaissance de la qualité de travailleur handicapé délivré par la MDPH</t>
    </r>
  </si>
  <si>
    <t>Objectifs 2019</t>
  </si>
  <si>
    <t>Nombre de recrutements</t>
  </si>
  <si>
    <t>Total des recrutements 2019</t>
  </si>
  <si>
    <t>% de réalisation 2019</t>
  </si>
  <si>
    <r>
      <t xml:space="preserve">Voie </t>
    </r>
    <r>
      <rPr>
        <b/>
        <sz val="8"/>
        <color indexed="9"/>
        <rFont val="Arial"/>
        <family val="2"/>
      </rPr>
      <t>contractuelle</t>
    </r>
    <r>
      <rPr>
        <sz val="8"/>
        <color indexed="9"/>
        <rFont val="Arial"/>
        <family val="2"/>
      </rPr>
      <t xml:space="preserve"> (D. de 95)</t>
    </r>
  </si>
  <si>
    <t>Contrats L84</t>
  </si>
  <si>
    <t>Concours</t>
  </si>
  <si>
    <t>Ens public 1er degré</t>
  </si>
  <si>
    <t>Ens public 2nd degré</t>
  </si>
  <si>
    <t>Sous-total ens. public</t>
  </si>
  <si>
    <t>Ens. privé 1er degré</t>
  </si>
  <si>
    <t>Ens. privé 2nd degré</t>
  </si>
  <si>
    <t>Sous-total ens. privé</t>
  </si>
  <si>
    <t>ASS, ATRF</t>
  </si>
  <si>
    <t>Dont AAE</t>
  </si>
  <si>
    <t>TOTAL GENERAL</t>
  </si>
  <si>
    <t>Titulaires</t>
  </si>
  <si>
    <t>Non titulaires</t>
  </si>
  <si>
    <r>
      <t xml:space="preserve">Evolutions </t>
    </r>
    <r>
      <rPr>
        <i/>
        <sz val="10"/>
        <color indexed="8"/>
        <rFont val="Arial"/>
        <family val="2"/>
      </rPr>
      <t>(référence année 2017)</t>
    </r>
  </si>
  <si>
    <t>Tranches d'âge</t>
  </si>
  <si>
    <t xml:space="preserve">25 à 40 </t>
  </si>
  <si>
    <t>41 à 55</t>
  </si>
  <si>
    <t>% de répartition par tranche d'âge</t>
  </si>
  <si>
    <t>Type de bénéficiaire</t>
  </si>
  <si>
    <t>-0,9%</t>
  </si>
  <si>
    <t>0,3%</t>
  </si>
  <si>
    <t>0,2%</t>
  </si>
  <si>
    <t>4,8%</t>
  </si>
  <si>
    <t>Tableau 10-1  Nombre d'agents en situation de handicap rapporté à l'effectif total des agents rémunérés (2017-2019)</t>
  </si>
  <si>
    <t>Tableau 10-2  - Recrutement des agents en situation de handicap en 2019</t>
  </si>
  <si>
    <t>Tableau 10-3  Répartition par categorie et par sexe des agents en situation de handicap, en 2019</t>
  </si>
  <si>
    <t>Tableau 10-4 - Effectif des agents en situation de handicap par type de bénéficiaire, en 2019</t>
  </si>
  <si>
    <t>Tableau 10.5 : Tranche d'âge des BOE, répartition en 2019</t>
  </si>
  <si>
    <t>Totaux</t>
  </si>
  <si>
    <t>Contrats aidés</t>
  </si>
  <si>
    <t>Pers Insp Direction</t>
  </si>
  <si>
    <t>Pers ASS</t>
  </si>
  <si>
    <t>Ens 2D Privé</t>
  </si>
  <si>
    <t>Ens 2D Public</t>
  </si>
  <si>
    <t>Ens 1D Privé</t>
  </si>
  <si>
    <t>Ens 1D Public</t>
  </si>
  <si>
    <t>SIRH</t>
  </si>
  <si>
    <t>comparaisons avec les départs en retraite ?</t>
  </si>
  <si>
    <t>les plus faibles</t>
  </si>
  <si>
    <t>les plus hautes</t>
  </si>
  <si>
    <t>progressions</t>
  </si>
  <si>
    <t>SIRHEN</t>
  </si>
  <si>
    <t>POPPEE BIB</t>
  </si>
  <si>
    <t>POPPEE ITRF</t>
  </si>
  <si>
    <t>AGORA</t>
  </si>
  <si>
    <t>EPP PRIVE</t>
  </si>
  <si>
    <t>EPP</t>
  </si>
  <si>
    <t>AGAPE PRIVE</t>
  </si>
  <si>
    <t>AGAPE</t>
  </si>
  <si>
    <t>2019-2020</t>
  </si>
  <si>
    <t>2018-2019</t>
  </si>
  <si>
    <t>2017-2018</t>
  </si>
  <si>
    <t>2016-2017</t>
  </si>
  <si>
    <t>2015-2016</t>
  </si>
  <si>
    <t>2014-2015</t>
  </si>
  <si>
    <t>2013-2014</t>
  </si>
  <si>
    <t>Evolution du nombre de BOE</t>
  </si>
  <si>
    <t>Déclarations - Nombre de BOE dans les SIRH</t>
  </si>
  <si>
    <t>% par rapport au total général</t>
  </si>
  <si>
    <t>% par rapport à l'assiette du SIRH</t>
  </si>
  <si>
    <t>Contrats Aidés</t>
  </si>
  <si>
    <t>Personnels SIRHEN</t>
  </si>
  <si>
    <t>Personnels BIB</t>
  </si>
  <si>
    <t>Pesonnels ITRF</t>
  </si>
  <si>
    <t>Personnels ASS</t>
  </si>
  <si>
    <t>Enseignants 2d degré
(? détachés)</t>
  </si>
  <si>
    <t>Ens 1er degré</t>
  </si>
  <si>
    <t>chiffres communiqués le 22,04,2020 par E1-3</t>
  </si>
  <si>
    <t>chiffres communiqués
le
par</t>
  </si>
  <si>
    <t>chiffres communiqués
le 21/07/2020 par DAF D1</t>
  </si>
  <si>
    <t>chiffres communiqués
le 10.07.2020 
par B1-2</t>
  </si>
  <si>
    <t>Assiette</t>
  </si>
  <si>
    <t>POPPE BIB</t>
  </si>
  <si>
    <t>POPPE ITRF</t>
  </si>
  <si>
    <t>EPP 2d D
privé</t>
  </si>
  <si>
    <t>EPP 2d D
public</t>
  </si>
  <si>
    <t>AGAPE 1er D 
privé</t>
  </si>
  <si>
    <t>AGAPE 1er D public</t>
  </si>
  <si>
    <t xml:space="preserve">Requête effectuée le </t>
  </si>
  <si>
    <t>DECLARATION 2020</t>
  </si>
  <si>
    <t>Figure 10.1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</si>
</sst>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%"/>
    <numFmt numFmtId="166" formatCode="0.0000"/>
    <numFmt numFmtId="167" formatCode="0.0"/>
    <numFmt numFmtId="168" formatCode="#,##0_ ;[Red]\-#,##0\ "/>
  </numFmts>
  <fonts count="73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color indexed="8"/>
      <name val="Arial"/>
      <family val="2"/>
    </font>
    <font>
      <sz val="10"/>
      <color indexed="60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Marianne Light"/>
      <family val="2"/>
      <scheme val="minor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Marianne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0" tint="-0.14999847407452621"/>
      <name val="Arial"/>
      <family val="2"/>
    </font>
    <font>
      <sz val="10"/>
      <color theme="1"/>
      <name val="Times New Roman"/>
      <family val="1"/>
    </font>
    <font>
      <sz val="8"/>
      <color rgb="FFFFFFFF"/>
      <name val="Arial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FFFF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9546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D5ABFF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53">
    <xf numFmtId="0" fontId="0" fillId="0" borderId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5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1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8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4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10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1" fillId="11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12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7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14" borderId="0" applyNumberFormat="0" applyBorder="0" applyAlignment="0" applyProtection="0"/>
    <xf numFmtId="0" fontId="36" fillId="37" borderId="0" applyNumberFormat="0" applyBorder="0" applyAlignment="0" applyProtection="0"/>
    <xf numFmtId="0" fontId="19" fillId="15" borderId="0" applyNumberFormat="0" applyBorder="0" applyAlignment="0" applyProtection="0"/>
    <xf numFmtId="0" fontId="36" fillId="38" borderId="0" applyNumberFormat="0" applyBorder="0" applyAlignment="0" applyProtection="0"/>
    <xf numFmtId="0" fontId="19" fillId="11" borderId="0" applyNumberFormat="0" applyBorder="0" applyAlignment="0" applyProtection="0"/>
    <xf numFmtId="0" fontId="36" fillId="39" borderId="0" applyNumberFormat="0" applyBorder="0" applyAlignment="0" applyProtection="0"/>
    <xf numFmtId="0" fontId="19" fillId="12" borderId="0" applyNumberFormat="0" applyBorder="0" applyAlignment="0" applyProtection="0"/>
    <xf numFmtId="0" fontId="36" fillId="40" borderId="0" applyNumberFormat="0" applyBorder="0" applyAlignment="0" applyProtection="0"/>
    <xf numFmtId="0" fontId="19" fillId="16" borderId="0" applyNumberFormat="0" applyBorder="0" applyAlignment="0" applyProtection="0"/>
    <xf numFmtId="0" fontId="36" fillId="41" borderId="0" applyNumberFormat="0" applyBorder="0" applyAlignment="0" applyProtection="0"/>
    <xf numFmtId="0" fontId="19" fillId="17" borderId="0" applyNumberFormat="0" applyBorder="0" applyAlignment="0" applyProtection="0"/>
    <xf numFmtId="0" fontId="36" fillId="42" borderId="0" applyNumberFormat="0" applyBorder="0" applyAlignment="0" applyProtection="0"/>
    <xf numFmtId="0" fontId="19" fillId="18" borderId="0" applyNumberFormat="0" applyBorder="0" applyAlignment="0" applyProtection="0"/>
    <xf numFmtId="0" fontId="36" fillId="43" borderId="0" applyNumberFormat="0" applyBorder="0" applyAlignment="0" applyProtection="0"/>
    <xf numFmtId="0" fontId="19" fillId="19" borderId="0" applyNumberFormat="0" applyBorder="0" applyAlignment="0" applyProtection="0"/>
    <xf numFmtId="0" fontId="36" fillId="44" borderId="0" applyNumberFormat="0" applyBorder="0" applyAlignment="0" applyProtection="0"/>
    <xf numFmtId="0" fontId="19" fillId="20" borderId="0" applyNumberFormat="0" applyBorder="0" applyAlignment="0" applyProtection="0"/>
    <xf numFmtId="0" fontId="36" fillId="45" borderId="0" applyNumberFormat="0" applyBorder="0" applyAlignment="0" applyProtection="0"/>
    <xf numFmtId="0" fontId="19" fillId="22" borderId="0" applyNumberFormat="0" applyBorder="0" applyAlignment="0" applyProtection="0"/>
    <xf numFmtId="0" fontId="36" fillId="46" borderId="0" applyNumberFormat="0" applyBorder="0" applyAlignment="0" applyProtection="0"/>
    <xf numFmtId="0" fontId="19" fillId="16" borderId="0" applyNumberFormat="0" applyBorder="0" applyAlignment="0" applyProtection="0"/>
    <xf numFmtId="0" fontId="36" fillId="47" borderId="0" applyNumberFormat="0" applyBorder="0" applyAlignment="0" applyProtection="0"/>
    <xf numFmtId="0" fontId="19" fillId="17" borderId="0" applyNumberFormat="0" applyBorder="0" applyAlignment="0" applyProtection="0"/>
    <xf numFmtId="0" fontId="36" fillId="48" borderId="0" applyNumberFormat="0" applyBorder="0" applyAlignment="0" applyProtection="0"/>
    <xf numFmtId="0" fontId="19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49" borderId="30" applyNumberFormat="0" applyAlignment="0" applyProtection="0"/>
    <xf numFmtId="0" fontId="20" fillId="9" borderId="1" applyNumberFormat="0" applyAlignment="0" applyProtection="0"/>
    <xf numFmtId="0" fontId="39" fillId="0" borderId="31" applyNumberFormat="0" applyFill="0" applyAlignment="0" applyProtection="0"/>
    <xf numFmtId="0" fontId="21" fillId="0" borderId="2" applyNumberFormat="0" applyFill="0" applyAlignment="0" applyProtection="0"/>
    <xf numFmtId="0" fontId="34" fillId="0" borderId="3" applyFill="0" applyBorder="0" applyAlignment="0">
      <alignment horizontal="center" vertical="center" wrapText="1"/>
      <protection hidden="1"/>
    </xf>
    <xf numFmtId="0" fontId="35" fillId="50" borderId="32" applyNumberFormat="0" applyFont="0" applyAlignment="0" applyProtection="0"/>
    <xf numFmtId="0" fontId="35" fillId="50" borderId="32" applyNumberFormat="0" applyFont="0" applyAlignment="0" applyProtection="0"/>
    <xf numFmtId="0" fontId="35" fillId="50" borderId="32" applyNumberFormat="0" applyFont="0" applyAlignment="0" applyProtection="0"/>
    <xf numFmtId="0" fontId="35" fillId="50" borderId="32" applyNumberFormat="0" applyFont="0" applyAlignment="0" applyProtection="0"/>
    <xf numFmtId="0" fontId="5" fillId="6" borderId="4" applyNumberFormat="0" applyFont="0" applyAlignment="0" applyProtection="0"/>
    <xf numFmtId="0" fontId="40" fillId="51" borderId="30" applyNumberFormat="0" applyAlignment="0" applyProtection="0"/>
    <xf numFmtId="0" fontId="22" fillId="4" borderId="1" applyNumberFormat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1" fillId="52" borderId="0" applyNumberFormat="0" applyBorder="0" applyAlignment="0" applyProtection="0"/>
    <xf numFmtId="0" fontId="23" fillId="3" borderId="0" applyNumberFormat="0" applyBorder="0" applyAlignment="0" applyProtection="0"/>
    <xf numFmtId="164" fontId="4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3" fillId="53" borderId="0" applyNumberFormat="0" applyBorder="0" applyAlignment="0" applyProtection="0"/>
    <xf numFmtId="0" fontId="11" fillId="13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9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/>
    <xf numFmtId="0" fontId="5" fillId="0" borderId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54" borderId="0" applyNumberFormat="0" applyBorder="0" applyAlignment="0" applyProtection="0"/>
    <xf numFmtId="0" fontId="24" fillId="5" borderId="0" applyNumberFormat="0" applyBorder="0" applyAlignment="0" applyProtection="0"/>
    <xf numFmtId="0" fontId="46" fillId="49" borderId="33" applyNumberFormat="0" applyAlignment="0" applyProtection="0"/>
    <xf numFmtId="0" fontId="25" fillId="9" borderId="5" applyNumberFormat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34" applyNumberFormat="0" applyFill="0" applyAlignment="0" applyProtection="0"/>
    <xf numFmtId="0" fontId="28" fillId="0" borderId="6" applyNumberFormat="0" applyFill="0" applyAlignment="0" applyProtection="0"/>
    <xf numFmtId="0" fontId="50" fillId="0" borderId="35" applyNumberFormat="0" applyFill="0" applyAlignment="0" applyProtection="0"/>
    <xf numFmtId="0" fontId="29" fillId="0" borderId="7" applyNumberFormat="0" applyFill="0" applyAlignment="0" applyProtection="0"/>
    <xf numFmtId="0" fontId="51" fillId="0" borderId="36" applyNumberFormat="0" applyFill="0" applyAlignment="0" applyProtection="0"/>
    <xf numFmtId="0" fontId="3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37" applyNumberFormat="0" applyFill="0" applyAlignment="0" applyProtection="0"/>
    <xf numFmtId="0" fontId="31" fillId="0" borderId="9" applyNumberFormat="0" applyFill="0" applyAlignment="0" applyProtection="0"/>
    <xf numFmtId="0" fontId="53" fillId="55" borderId="38" applyNumberFormat="0" applyAlignment="0" applyProtection="0"/>
    <xf numFmtId="0" fontId="32" fillId="23" borderId="10" applyNumberFormat="0" applyAlignment="0" applyProtection="0"/>
  </cellStyleXfs>
  <cellXfs count="171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/>
    <xf numFmtId="0" fontId="4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5" fillId="0" borderId="0" xfId="0" applyFont="1"/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166" fontId="54" fillId="0" borderId="0" xfId="0" applyNumberFormat="1" applyFont="1"/>
    <xf numFmtId="0" fontId="6" fillId="0" borderId="0" xfId="0" applyFont="1" applyBorder="1" applyAlignment="1">
      <alignment horizontal="left" vertical="top"/>
    </xf>
    <xf numFmtId="0" fontId="54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10" fontId="6" fillId="0" borderId="0" xfId="125" applyNumberFormat="1" applyFont="1" applyBorder="1" applyAlignment="1">
      <alignment horizontal="left" vertical="top"/>
    </xf>
    <xf numFmtId="0" fontId="5" fillId="0" borderId="13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3" fontId="54" fillId="0" borderId="0" xfId="0" applyNumberFormat="1" applyFont="1"/>
    <xf numFmtId="0" fontId="44" fillId="0" borderId="0" xfId="0" applyFont="1"/>
    <xf numFmtId="16" fontId="0" fillId="0" borderId="0" xfId="0" applyNumberFormat="1" applyAlignment="1">
      <alignment horizontal="left" vertical="top"/>
    </xf>
    <xf numFmtId="0" fontId="52" fillId="56" borderId="11" xfId="0" applyFont="1" applyFill="1" applyBorder="1" applyAlignment="1">
      <alignment horizontal="center" vertical="center" wrapText="1"/>
    </xf>
    <xf numFmtId="0" fontId="0" fillId="56" borderId="11" xfId="0" applyFont="1" applyFill="1" applyBorder="1" applyAlignment="1">
      <alignment horizontal="left" vertical="center" wrapText="1"/>
    </xf>
    <xf numFmtId="167" fontId="0" fillId="0" borderId="11" xfId="0" applyNumberFormat="1" applyFont="1" applyBorder="1" applyAlignment="1">
      <alignment vertical="center" wrapText="1"/>
    </xf>
    <xf numFmtId="0" fontId="6" fillId="56" borderId="14" xfId="0" applyFont="1" applyFill="1" applyBorder="1" applyAlignment="1">
      <alignment horizontal="center" vertical="center" wrapText="1"/>
    </xf>
    <xf numFmtId="3" fontId="6" fillId="56" borderId="14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vertical="center" wrapText="1"/>
    </xf>
    <xf numFmtId="10" fontId="55" fillId="57" borderId="11" xfId="0" applyNumberFormat="1" applyFont="1" applyFill="1" applyBorder="1" applyAlignment="1">
      <alignment vertical="center" wrapText="1"/>
    </xf>
    <xf numFmtId="0" fontId="0" fillId="56" borderId="11" xfId="0" applyFill="1" applyBorder="1" applyAlignment="1">
      <alignment horizontal="center" vertical="center" wrapText="1"/>
    </xf>
    <xf numFmtId="165" fontId="54" fillId="0" borderId="0" xfId="125" applyNumberFormat="1" applyFont="1"/>
    <xf numFmtId="0" fontId="6" fillId="0" borderId="0" xfId="0" applyFont="1" applyFill="1" applyBorder="1" applyAlignment="1">
      <alignment horizontal="center" vertical="top" wrapText="1"/>
    </xf>
    <xf numFmtId="3" fontId="0" fillId="0" borderId="0" xfId="0" applyNumberFormat="1" applyFont="1"/>
    <xf numFmtId="0" fontId="5" fillId="0" borderId="0" xfId="0" applyFont="1" applyBorder="1" applyAlignment="1">
      <alignment horizontal="left"/>
    </xf>
    <xf numFmtId="167" fontId="54" fillId="0" borderId="0" xfId="0" applyNumberFormat="1" applyFont="1"/>
    <xf numFmtId="49" fontId="5" fillId="0" borderId="11" xfId="125" applyNumberFormat="1" applyFont="1" applyBorder="1" applyAlignment="1">
      <alignment horizontal="right" vertical="center"/>
    </xf>
    <xf numFmtId="0" fontId="56" fillId="0" borderId="0" xfId="0" applyFont="1" applyAlignment="1">
      <alignment vertical="center"/>
    </xf>
    <xf numFmtId="0" fontId="57" fillId="58" borderId="15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60" fillId="0" borderId="19" xfId="0" applyFont="1" applyBorder="1" applyAlignment="1">
      <alignment horizontal="center" vertical="center"/>
    </xf>
    <xf numFmtId="0" fontId="61" fillId="0" borderId="18" xfId="0" applyFont="1" applyBorder="1" applyAlignment="1">
      <alignment vertical="center"/>
    </xf>
    <xf numFmtId="0" fontId="62" fillId="0" borderId="18" xfId="0" applyFont="1" applyBorder="1" applyAlignment="1">
      <alignment vertical="center"/>
    </xf>
    <xf numFmtId="0" fontId="63" fillId="0" borderId="19" xfId="0" applyFont="1" applyBorder="1" applyAlignment="1">
      <alignment horizontal="center" vertical="center"/>
    </xf>
    <xf numFmtId="0" fontId="44" fillId="59" borderId="19" xfId="0" applyFont="1" applyFill="1" applyBorder="1" applyAlignment="1">
      <alignment vertical="center"/>
    </xf>
    <xf numFmtId="0" fontId="64" fillId="60" borderId="18" xfId="0" applyFont="1" applyFill="1" applyBorder="1" applyAlignment="1">
      <alignment vertical="center"/>
    </xf>
    <xf numFmtId="0" fontId="52" fillId="60" borderId="19" xfId="0" applyFont="1" applyFill="1" applyBorder="1" applyAlignment="1">
      <alignment horizontal="center" vertical="center"/>
    </xf>
    <xf numFmtId="167" fontId="35" fillId="0" borderId="11" xfId="125" applyNumberFormat="1" applyFont="1" applyBorder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65" fillId="56" borderId="11" xfId="0" applyFont="1" applyFill="1" applyBorder="1" applyAlignment="1">
      <alignment horizontal="center" vertical="center" wrapText="1"/>
    </xf>
    <xf numFmtId="0" fontId="52" fillId="56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6" fillId="0" borderId="0" xfId="0" applyFont="1"/>
    <xf numFmtId="9" fontId="16" fillId="0" borderId="11" xfId="0" applyNumberFormat="1" applyFont="1" applyFill="1" applyBorder="1" applyAlignment="1">
      <alignment horizontal="right" vertical="center" wrapText="1"/>
    </xf>
    <xf numFmtId="0" fontId="16" fillId="61" borderId="11" xfId="0" applyFont="1" applyFill="1" applyBorder="1" applyAlignment="1">
      <alignment vertical="center" wrapText="1"/>
    </xf>
    <xf numFmtId="0" fontId="17" fillId="61" borderId="11" xfId="0" applyFont="1" applyFill="1" applyBorder="1" applyAlignment="1">
      <alignment horizontal="center" vertical="center" wrapText="1"/>
    </xf>
    <xf numFmtId="0" fontId="16" fillId="61" borderId="11" xfId="0" applyFont="1" applyFill="1" applyBorder="1" applyAlignment="1">
      <alignment horizontal="center" vertical="center" wrapText="1"/>
    </xf>
    <xf numFmtId="0" fontId="18" fillId="61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right" vertical="center" wrapText="1"/>
    </xf>
    <xf numFmtId="9" fontId="35" fillId="0" borderId="0" xfId="125" applyFont="1"/>
    <xf numFmtId="165" fontId="35" fillId="0" borderId="0" xfId="125" applyNumberFormat="1" applyFont="1"/>
    <xf numFmtId="0" fontId="67" fillId="0" borderId="0" xfId="0" applyFont="1" applyAlignment="1">
      <alignment vertical="center"/>
    </xf>
    <xf numFmtId="10" fontId="35" fillId="0" borderId="0" xfId="125" applyNumberFormat="1" applyFont="1"/>
    <xf numFmtId="165" fontId="5" fillId="0" borderId="11" xfId="125" applyNumberFormat="1" applyFont="1" applyBorder="1" applyAlignment="1">
      <alignment vertical="center" wrapText="1"/>
    </xf>
    <xf numFmtId="0" fontId="68" fillId="0" borderId="0" xfId="0" applyFont="1" applyAlignment="1">
      <alignment vertical="center"/>
    </xf>
    <xf numFmtId="165" fontId="69" fillId="0" borderId="0" xfId="125" applyNumberFormat="1" applyFont="1"/>
    <xf numFmtId="165" fontId="37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vertical="center"/>
    </xf>
    <xf numFmtId="165" fontId="37" fillId="0" borderId="0" xfId="0" applyNumberFormat="1" applyFont="1"/>
    <xf numFmtId="0" fontId="70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/>
    <xf numFmtId="165" fontId="35" fillId="0" borderId="0" xfId="125" applyNumberFormat="1" applyFont="1" applyFill="1"/>
    <xf numFmtId="3" fontId="17" fillId="0" borderId="11" xfId="0" applyNumberFormat="1" applyFont="1" applyFill="1" applyBorder="1" applyAlignment="1">
      <alignment horizontal="right" vertical="center" wrapText="1"/>
    </xf>
    <xf numFmtId="3" fontId="16" fillId="0" borderId="11" xfId="0" applyNumberFormat="1" applyFont="1" applyFill="1" applyBorder="1" applyAlignment="1">
      <alignment horizontal="right" vertical="center" wrapText="1"/>
    </xf>
    <xf numFmtId="9" fontId="5" fillId="0" borderId="11" xfId="125" applyFont="1" applyBorder="1" applyAlignment="1">
      <alignment vertical="center"/>
    </xf>
    <xf numFmtId="3" fontId="5" fillId="0" borderId="11" xfId="0" applyNumberFormat="1" applyFont="1" applyFill="1" applyBorder="1"/>
    <xf numFmtId="3" fontId="6" fillId="0" borderId="11" xfId="0" applyNumberFormat="1" applyFont="1" applyFill="1" applyBorder="1"/>
    <xf numFmtId="3" fontId="5" fillId="0" borderId="11" xfId="0" applyNumberFormat="1" applyFont="1" applyBorder="1" applyAlignment="1">
      <alignment horizontal="right" vertical="center" wrapText="1"/>
    </xf>
    <xf numFmtId="3" fontId="6" fillId="62" borderId="11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Border="1" applyAlignment="1">
      <alignment vertical="center" wrapText="1"/>
    </xf>
    <xf numFmtId="9" fontId="44" fillId="63" borderId="17" xfId="0" applyNumberFormat="1" applyFont="1" applyFill="1" applyBorder="1" applyAlignment="1">
      <alignment horizontal="center" vertical="center"/>
    </xf>
    <xf numFmtId="9" fontId="44" fillId="63" borderId="19" xfId="0" applyNumberFormat="1" applyFont="1" applyFill="1" applyBorder="1" applyAlignment="1">
      <alignment horizontal="center" vertical="center"/>
    </xf>
    <xf numFmtId="9" fontId="60" fillId="63" borderId="19" xfId="0" applyNumberFormat="1" applyFont="1" applyFill="1" applyBorder="1" applyAlignment="1">
      <alignment horizontal="center" vertical="center"/>
    </xf>
    <xf numFmtId="9" fontId="63" fillId="63" borderId="19" xfId="0" applyNumberFormat="1" applyFont="1" applyFill="1" applyBorder="1" applyAlignment="1">
      <alignment horizontal="center" vertical="center"/>
    </xf>
    <xf numFmtId="9" fontId="52" fillId="63" borderId="19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wrapText="1"/>
    </xf>
    <xf numFmtId="0" fontId="5" fillId="0" borderId="0" xfId="109" applyFont="1" applyFill="1" applyAlignment="1">
      <alignment vertical="center" wrapText="1"/>
    </xf>
    <xf numFmtId="0" fontId="5" fillId="0" borderId="0" xfId="109" applyFont="1" applyFill="1" applyAlignment="1">
      <alignment horizontal="center" vertical="center" wrapText="1"/>
    </xf>
    <xf numFmtId="0" fontId="71" fillId="0" borderId="11" xfId="109" applyFont="1" applyFill="1" applyBorder="1" applyAlignment="1">
      <alignment horizontal="center" vertical="center" wrapText="1"/>
    </xf>
    <xf numFmtId="0" fontId="71" fillId="0" borderId="11" xfId="109" applyFont="1" applyFill="1" applyBorder="1" applyAlignment="1">
      <alignment vertical="center" wrapText="1"/>
    </xf>
    <xf numFmtId="0" fontId="5" fillId="0" borderId="11" xfId="109" applyFont="1" applyFill="1" applyBorder="1" applyAlignment="1">
      <alignment horizontal="center" vertical="center" wrapText="1"/>
    </xf>
    <xf numFmtId="0" fontId="5" fillId="0" borderId="11" xfId="109" applyFont="1" applyFill="1" applyBorder="1" applyAlignment="1">
      <alignment vertical="center" wrapText="1"/>
    </xf>
    <xf numFmtId="0" fontId="6" fillId="64" borderId="11" xfId="109" applyFont="1" applyFill="1" applyBorder="1" applyAlignment="1">
      <alignment horizontal="center" vertical="center" wrapText="1"/>
    </xf>
    <xf numFmtId="0" fontId="6" fillId="64" borderId="11" xfId="109" applyFont="1" applyFill="1" applyBorder="1" applyAlignment="1">
      <alignment vertical="center" wrapText="1"/>
    </xf>
    <xf numFmtId="3" fontId="5" fillId="0" borderId="0" xfId="109" applyNumberFormat="1" applyFont="1" applyFill="1" applyAlignment="1">
      <alignment horizontal="center" vertical="center" wrapText="1"/>
    </xf>
    <xf numFmtId="3" fontId="5" fillId="0" borderId="21" xfId="109" applyNumberFormat="1" applyFont="1" applyFill="1" applyBorder="1" applyAlignment="1">
      <alignment horizontal="center" vertical="center" wrapText="1"/>
    </xf>
    <xf numFmtId="3" fontId="6" fillId="0" borderId="22" xfId="109" applyNumberFormat="1" applyFont="1" applyFill="1" applyBorder="1" applyAlignment="1">
      <alignment horizontal="right" vertical="center" wrapText="1"/>
    </xf>
    <xf numFmtId="3" fontId="6" fillId="0" borderId="21" xfId="109" applyNumberFormat="1" applyFont="1" applyFill="1" applyBorder="1" applyAlignment="1">
      <alignment horizontal="right" vertical="center" wrapText="1"/>
    </xf>
    <xf numFmtId="3" fontId="6" fillId="0" borderId="11" xfId="109" applyNumberFormat="1" applyFont="1" applyFill="1" applyBorder="1" applyAlignment="1">
      <alignment horizontal="right" vertical="center" wrapText="1"/>
    </xf>
    <xf numFmtId="0" fontId="6" fillId="0" borderId="11" xfId="109" applyFont="1" applyFill="1" applyBorder="1" applyAlignment="1">
      <alignment vertical="center" wrapText="1"/>
    </xf>
    <xf numFmtId="168" fontId="5" fillId="0" borderId="11" xfId="109" applyNumberFormat="1" applyFont="1" applyFill="1" applyBorder="1" applyAlignment="1">
      <alignment horizontal="right" vertical="center" wrapText="1"/>
    </xf>
    <xf numFmtId="168" fontId="5" fillId="65" borderId="11" xfId="109" applyNumberFormat="1" applyFont="1" applyFill="1" applyBorder="1" applyAlignment="1">
      <alignment horizontal="right" vertical="center" wrapText="1"/>
    </xf>
    <xf numFmtId="168" fontId="5" fillId="57" borderId="11" xfId="109" applyNumberFormat="1" applyFont="1" applyFill="1" applyBorder="1" applyAlignment="1">
      <alignment horizontal="right" vertical="center" wrapText="1"/>
    </xf>
    <xf numFmtId="168" fontId="5" fillId="57" borderId="20" xfId="109" applyNumberFormat="1" applyFont="1" applyFill="1" applyBorder="1" applyAlignment="1">
      <alignment vertical="center" wrapText="1"/>
    </xf>
    <xf numFmtId="3" fontId="5" fillId="0" borderId="22" xfId="109" applyNumberFormat="1" applyFont="1" applyFill="1" applyBorder="1" applyAlignment="1">
      <alignment horizontal="right" vertical="center" wrapText="1"/>
    </xf>
    <xf numFmtId="3" fontId="5" fillId="0" borderId="12" xfId="109" applyNumberFormat="1" applyFont="1" applyFill="1" applyBorder="1" applyAlignment="1">
      <alignment horizontal="right" vertical="center" wrapText="1"/>
    </xf>
    <xf numFmtId="3" fontId="5" fillId="0" borderId="11" xfId="109" applyNumberFormat="1" applyFont="1" applyFill="1" applyBorder="1" applyAlignment="1">
      <alignment horizontal="right" vertical="center" wrapText="1"/>
    </xf>
    <xf numFmtId="168" fontId="5" fillId="63" borderId="11" xfId="109" applyNumberFormat="1" applyFont="1" applyFill="1" applyBorder="1" applyAlignment="1">
      <alignment horizontal="right" vertical="center" wrapText="1"/>
    </xf>
    <xf numFmtId="168" fontId="5" fillId="62" borderId="11" xfId="109" applyNumberFormat="1" applyFont="1" applyFill="1" applyBorder="1" applyAlignment="1">
      <alignment horizontal="right" vertical="center" wrapText="1"/>
    </xf>
    <xf numFmtId="168" fontId="5" fillId="65" borderId="20" xfId="109" applyNumberFormat="1" applyFont="1" applyFill="1" applyBorder="1" applyAlignment="1">
      <alignment horizontal="right" vertical="center" wrapText="1"/>
    </xf>
    <xf numFmtId="168" fontId="5" fillId="62" borderId="20" xfId="109" applyNumberFormat="1" applyFont="1" applyFill="1" applyBorder="1" applyAlignment="1">
      <alignment horizontal="right" vertical="center" wrapText="1"/>
    </xf>
    <xf numFmtId="0" fontId="6" fillId="0" borderId="0" xfId="109" applyFont="1" applyFill="1" applyAlignment="1">
      <alignment vertical="center" wrapText="1"/>
    </xf>
    <xf numFmtId="0" fontId="6" fillId="0" borderId="11" xfId="109" applyFont="1" applyFill="1" applyBorder="1" applyAlignment="1">
      <alignment horizontal="center" vertical="center" wrapText="1"/>
    </xf>
    <xf numFmtId="0" fontId="6" fillId="0" borderId="20" xfId="109" applyFont="1" applyFill="1" applyBorder="1" applyAlignment="1">
      <alignment horizontal="center" vertical="center" wrapText="1"/>
    </xf>
    <xf numFmtId="0" fontId="6" fillId="0" borderId="22" xfId="109" applyFont="1" applyFill="1" applyBorder="1" applyAlignment="1">
      <alignment horizontal="center" vertical="center" wrapText="1"/>
    </xf>
    <xf numFmtId="0" fontId="6" fillId="0" borderId="12" xfId="109" applyFont="1" applyFill="1" applyBorder="1" applyAlignment="1">
      <alignment horizontal="center" vertical="center" wrapText="1"/>
    </xf>
    <xf numFmtId="10" fontId="6" fillId="0" borderId="11" xfId="126" applyNumberFormat="1" applyFont="1" applyFill="1" applyBorder="1" applyAlignment="1">
      <alignment horizontal="center" vertical="center" wrapText="1"/>
    </xf>
    <xf numFmtId="10" fontId="6" fillId="57" borderId="11" xfId="126" applyNumberFormat="1" applyFont="1" applyFill="1" applyBorder="1" applyAlignment="1">
      <alignment horizontal="center" vertical="center" wrapText="1"/>
    </xf>
    <xf numFmtId="3" fontId="6" fillId="0" borderId="0" xfId="109" applyNumberFormat="1" applyFont="1" applyFill="1" applyAlignment="1">
      <alignment horizontal="left" vertical="center" wrapText="1"/>
    </xf>
    <xf numFmtId="3" fontId="6" fillId="0" borderId="0" xfId="109" applyNumberFormat="1" applyFont="1" applyFill="1" applyAlignment="1">
      <alignment vertical="center" wrapText="1"/>
    </xf>
    <xf numFmtId="3" fontId="6" fillId="57" borderId="11" xfId="109" applyNumberFormat="1" applyFont="1" applyFill="1" applyBorder="1" applyAlignment="1">
      <alignment horizontal="right" vertical="center" wrapText="1"/>
    </xf>
    <xf numFmtId="3" fontId="5" fillId="24" borderId="11" xfId="109" applyNumberFormat="1" applyFont="1" applyFill="1" applyBorder="1" applyAlignment="1">
      <alignment horizontal="right" vertical="center" wrapText="1"/>
    </xf>
    <xf numFmtId="3" fontId="5" fillId="57" borderId="11" xfId="109" applyNumberFormat="1" applyFont="1" applyFill="1" applyBorder="1" applyAlignment="1">
      <alignment horizontal="right" vertical="center" wrapText="1"/>
    </xf>
    <xf numFmtId="0" fontId="5" fillId="57" borderId="11" xfId="109" applyFont="1" applyFill="1" applyBorder="1" applyAlignment="1">
      <alignment horizontal="center" vertical="center" wrapText="1"/>
    </xf>
    <xf numFmtId="0" fontId="2" fillId="0" borderId="11" xfId="109" applyFont="1" applyFill="1" applyBorder="1" applyAlignment="1">
      <alignment horizontal="center" vertical="center" wrapText="1"/>
    </xf>
    <xf numFmtId="0" fontId="2" fillId="57" borderId="11" xfId="109" applyFont="1" applyFill="1" applyBorder="1" applyAlignment="1">
      <alignment horizontal="center" vertical="center" wrapText="1"/>
    </xf>
    <xf numFmtId="0" fontId="33" fillId="0" borderId="23" xfId="109" applyFont="1" applyFill="1" applyBorder="1" applyAlignment="1">
      <alignment horizontal="center" vertical="center" wrapText="1"/>
    </xf>
    <xf numFmtId="0" fontId="0" fillId="56" borderId="21" xfId="0" applyFill="1" applyBorder="1" applyAlignment="1">
      <alignment horizontal="center" vertical="center" wrapText="1"/>
    </xf>
    <xf numFmtId="0" fontId="0" fillId="56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6" fillId="0" borderId="0" xfId="0" applyFont="1"/>
    <xf numFmtId="0" fontId="57" fillId="58" borderId="24" xfId="0" applyFont="1" applyFill="1" applyBorder="1" applyAlignment="1">
      <alignment horizontal="center" vertical="center" wrapText="1"/>
    </xf>
    <xf numFmtId="0" fontId="57" fillId="58" borderId="18" xfId="0" applyFont="1" applyFill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9" fontId="44" fillId="63" borderId="24" xfId="0" applyNumberFormat="1" applyFont="1" applyFill="1" applyBorder="1" applyAlignment="1">
      <alignment horizontal="center" vertical="center"/>
    </xf>
    <xf numFmtId="9" fontId="44" fillId="63" borderId="18" xfId="0" applyNumberFormat="1" applyFont="1" applyFill="1" applyBorder="1" applyAlignment="1">
      <alignment horizontal="center" vertical="center"/>
    </xf>
    <xf numFmtId="0" fontId="56" fillId="0" borderId="25" xfId="0" applyFont="1" applyBorder="1"/>
    <xf numFmtId="0" fontId="54" fillId="0" borderId="0" xfId="0" applyFont="1" applyBorder="1" applyAlignment="1">
      <alignment horizontal="center" vertical="center" wrapText="1"/>
    </xf>
    <xf numFmtId="0" fontId="72" fillId="58" borderId="26" xfId="0" applyFont="1" applyFill="1" applyBorder="1" applyAlignment="1">
      <alignment horizontal="center" vertical="center"/>
    </xf>
    <xf numFmtId="0" fontId="72" fillId="58" borderId="27" xfId="0" applyFont="1" applyFill="1" applyBorder="1" applyAlignment="1">
      <alignment horizontal="center" vertical="center"/>
    </xf>
    <xf numFmtId="0" fontId="72" fillId="58" borderId="39" xfId="0" applyFont="1" applyFill="1" applyBorder="1" applyAlignment="1">
      <alignment horizontal="center" vertical="center"/>
    </xf>
    <xf numFmtId="0" fontId="57" fillId="58" borderId="28" xfId="0" applyFont="1" applyFill="1" applyBorder="1" applyAlignment="1">
      <alignment horizontal="center" vertical="center" wrapText="1"/>
    </xf>
    <xf numFmtId="0" fontId="57" fillId="58" borderId="19" xfId="0" applyFont="1" applyFill="1" applyBorder="1" applyAlignment="1">
      <alignment horizontal="center" vertical="center" wrapText="1"/>
    </xf>
    <xf numFmtId="0" fontId="5" fillId="0" borderId="3" xfId="109" applyFont="1" applyFill="1" applyBorder="1" applyAlignment="1">
      <alignment horizontal="left" vertical="center" wrapText="1"/>
    </xf>
    <xf numFmtId="0" fontId="6" fillId="0" borderId="12" xfId="109" applyFont="1" applyFill="1" applyBorder="1" applyAlignment="1">
      <alignment horizontal="center" vertical="center" wrapText="1"/>
    </xf>
    <xf numFmtId="0" fontId="6" fillId="0" borderId="21" xfId="109" applyFont="1" applyFill="1" applyBorder="1" applyAlignment="1">
      <alignment horizontal="center" vertical="center" wrapText="1"/>
    </xf>
    <xf numFmtId="0" fontId="33" fillId="0" borderId="0" xfId="109" applyFont="1" applyFill="1" applyBorder="1" applyAlignment="1">
      <alignment horizontal="center" vertical="center" wrapText="1"/>
    </xf>
    <xf numFmtId="0" fontId="5" fillId="0" borderId="14" xfId="109" applyFont="1" applyFill="1" applyBorder="1" applyAlignment="1">
      <alignment horizontal="center" vertical="center" wrapText="1"/>
    </xf>
    <xf numFmtId="0" fontId="5" fillId="0" borderId="29" xfId="109" applyFont="1" applyFill="1" applyBorder="1" applyAlignment="1">
      <alignment horizontal="center" vertical="center" wrapText="1"/>
    </xf>
    <xf numFmtId="0" fontId="6" fillId="0" borderId="11" xfId="109" applyFont="1" applyFill="1" applyBorder="1" applyAlignment="1">
      <alignment horizontal="center" vertical="center" wrapText="1"/>
    </xf>
    <xf numFmtId="3" fontId="5" fillId="66" borderId="21" xfId="109" applyNumberFormat="1" applyFont="1" applyFill="1" applyBorder="1" applyAlignment="1">
      <alignment horizontal="center" vertical="center" wrapText="1"/>
    </xf>
    <xf numFmtId="3" fontId="37" fillId="63" borderId="21" xfId="109" applyNumberFormat="1" applyFont="1" applyFill="1" applyBorder="1" applyAlignment="1">
      <alignment horizontal="center" vertical="center" wrapText="1"/>
    </xf>
    <xf numFmtId="3" fontId="37" fillId="63" borderId="20" xfId="109" applyNumberFormat="1" applyFont="1" applyFill="1" applyBorder="1" applyAlignment="1">
      <alignment horizontal="center" vertical="center" wrapText="1"/>
    </xf>
    <xf numFmtId="0" fontId="52" fillId="56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top" wrapText="1"/>
    </xf>
  </cellXfs>
  <cellStyles count="153">
    <cellStyle name="20 % - Accent1 2" xfId="1"/>
    <cellStyle name="20 % - Accent1 2 2" xfId="2"/>
    <cellStyle name="20 % - Accent1 2 2 2" xfId="3"/>
    <cellStyle name="20 % - Accent1 2 3" xfId="4"/>
    <cellStyle name="20 % - Accent1 3" xfId="5"/>
    <cellStyle name="20 % - Accent2 2" xfId="6"/>
    <cellStyle name="20 % - Accent2 2 2" xfId="7"/>
    <cellStyle name="20 % - Accent2 2 2 2" xfId="8"/>
    <cellStyle name="20 % - Accent2 2 3" xfId="9"/>
    <cellStyle name="20 % - Accent2 3" xfId="10"/>
    <cellStyle name="20 % - Accent3 2" xfId="11"/>
    <cellStyle name="20 % - Accent3 2 2" xfId="12"/>
    <cellStyle name="20 % - Accent3 2 2 2" xfId="13"/>
    <cellStyle name="20 % - Accent3 2 3" xfId="14"/>
    <cellStyle name="20 % - Accent3 3" xfId="15"/>
    <cellStyle name="20 % - Accent4 2" xfId="16"/>
    <cellStyle name="20 % - Accent4 2 2" xfId="17"/>
    <cellStyle name="20 % - Accent4 2 2 2" xfId="18"/>
    <cellStyle name="20 % - Accent4 2 3" xfId="19"/>
    <cellStyle name="20 % - Accent4 3" xfId="20"/>
    <cellStyle name="20 % - Accent5 2" xfId="21"/>
    <cellStyle name="20 % - Accent5 2 2" xfId="22"/>
    <cellStyle name="20 % - Accent5 2 2 2" xfId="23"/>
    <cellStyle name="20 % - Accent5 2 3" xfId="24"/>
    <cellStyle name="20 % - Accent5 3" xfId="25"/>
    <cellStyle name="20 % - Accent6 2" xfId="26"/>
    <cellStyle name="20 % - Accent6 2 2" xfId="27"/>
    <cellStyle name="20 % - Accent6 2 2 2" xfId="28"/>
    <cellStyle name="20 % - Accent6 2 3" xfId="29"/>
    <cellStyle name="20 % - Accent6 3" xfId="30"/>
    <cellStyle name="40 % - Accent1 2" xfId="31"/>
    <cellStyle name="40 % - Accent1 2 2" xfId="32"/>
    <cellStyle name="40 % - Accent1 2 2 2" xfId="33"/>
    <cellStyle name="40 % - Accent1 2 3" xfId="34"/>
    <cellStyle name="40 % - Accent1 3" xfId="35"/>
    <cellStyle name="40 % - Accent2 2" xfId="36"/>
    <cellStyle name="40 % - Accent2 2 2" xfId="37"/>
    <cellStyle name="40 % - Accent2 2 2 2" xfId="38"/>
    <cellStyle name="40 % - Accent2 2 3" xfId="39"/>
    <cellStyle name="40 % - Accent2 3" xfId="40"/>
    <cellStyle name="40 % - Accent3 2" xfId="41"/>
    <cellStyle name="40 % - Accent3 2 2" xfId="42"/>
    <cellStyle name="40 % - Accent3 2 2 2" xfId="43"/>
    <cellStyle name="40 % - Accent3 2 3" xfId="44"/>
    <cellStyle name="40 % - Accent3 3" xfId="45"/>
    <cellStyle name="40 % - Accent4 2" xfId="46"/>
    <cellStyle name="40 % - Accent4 2 2" xfId="47"/>
    <cellStyle name="40 % - Accent4 2 2 2" xfId="48"/>
    <cellStyle name="40 % - Accent4 2 3" xfId="49"/>
    <cellStyle name="40 % - Accent4 3" xfId="50"/>
    <cellStyle name="40 % - Accent5 2" xfId="51"/>
    <cellStyle name="40 % - Accent5 2 2" xfId="52"/>
    <cellStyle name="40 % - Accent5 2 2 2" xfId="53"/>
    <cellStyle name="40 % - Accent5 2 3" xfId="54"/>
    <cellStyle name="40 % - Accent5 3" xfId="55"/>
    <cellStyle name="40 % - Accent6 2" xfId="56"/>
    <cellStyle name="40 % - Accent6 2 2" xfId="57"/>
    <cellStyle name="40 % - Accent6 2 2 2" xfId="58"/>
    <cellStyle name="40 % - Accent6 2 3" xfId="59"/>
    <cellStyle name="40 % - Accent6 3" xfId="60"/>
    <cellStyle name="60 % - Accent1 2" xfId="61"/>
    <cellStyle name="60 % - Accent1 3" xfId="62"/>
    <cellStyle name="60 % - Accent2 2" xfId="63"/>
    <cellStyle name="60 % - Accent2 3" xfId="64"/>
    <cellStyle name="60 % - Accent3 2" xfId="65"/>
    <cellStyle name="60 % - Accent3 3" xfId="66"/>
    <cellStyle name="60 % - Accent4 2" xfId="67"/>
    <cellStyle name="60 % - Accent4 3" xfId="68"/>
    <cellStyle name="60 % - Accent5 2" xfId="69"/>
    <cellStyle name="60 % - Accent5 3" xfId="70"/>
    <cellStyle name="60 % - Accent6 2" xfId="71"/>
    <cellStyle name="60 % - Accent6 3" xfId="72"/>
    <cellStyle name="Accent1 2" xfId="73"/>
    <cellStyle name="Accent1 3" xfId="74"/>
    <cellStyle name="Accent2 2" xfId="75"/>
    <cellStyle name="Accent2 3" xfId="76"/>
    <cellStyle name="Accent3 2" xfId="77"/>
    <cellStyle name="Accent3 3" xfId="78"/>
    <cellStyle name="Accent4 2" xfId="79"/>
    <cellStyle name="Accent4 3" xfId="80"/>
    <cellStyle name="Accent5 2" xfId="81"/>
    <cellStyle name="Accent5 3" xfId="82"/>
    <cellStyle name="Accent6 2" xfId="83"/>
    <cellStyle name="Accent6 3" xfId="84"/>
    <cellStyle name="Avertissement 2" xfId="85"/>
    <cellStyle name="Avertissement 3" xfId="86"/>
    <cellStyle name="Calcul 2" xfId="87"/>
    <cellStyle name="Calcul 3" xfId="88"/>
    <cellStyle name="Cellule liée 2" xfId="89"/>
    <cellStyle name="Cellule liée 3" xfId="90"/>
    <cellStyle name="Clignotant" xfId="91"/>
    <cellStyle name="Commentaire 2" xfId="92"/>
    <cellStyle name="Commentaire 2 2" xfId="93"/>
    <cellStyle name="Commentaire 2 2 2" xfId="94"/>
    <cellStyle name="Commentaire 2 3" xfId="95"/>
    <cellStyle name="Commentaire 3" xfId="96"/>
    <cellStyle name="Entrée 2" xfId="97"/>
    <cellStyle name="Entrée 3" xfId="98"/>
    <cellStyle name="Euro" xfId="99"/>
    <cellStyle name="Euro 2" xfId="100"/>
    <cellStyle name="Insatisfaisant 2" xfId="101"/>
    <cellStyle name="Insatisfaisant 3" xfId="102"/>
    <cellStyle name="Milliers 2" xfId="103"/>
    <cellStyle name="Monétaire 2" xfId="104"/>
    <cellStyle name="Monétaire 2 2" xfId="105"/>
    <cellStyle name="Monétaire 3" xfId="106"/>
    <cellStyle name="Neutre 2" xfId="107"/>
    <cellStyle name="Neutre 3" xfId="108"/>
    <cellStyle name="Normal" xfId="0" builtinId="0"/>
    <cellStyle name="Normal 2" xfId="109"/>
    <cellStyle name="Normal 2 2" xfId="110"/>
    <cellStyle name="Normal 3" xfId="111"/>
    <cellStyle name="Normal 3 2" xfId="112"/>
    <cellStyle name="Normal 3 2 2" xfId="113"/>
    <cellStyle name="Normal 4" xfId="114"/>
    <cellStyle name="Normal 4 2" xfId="115"/>
    <cellStyle name="Normal 5" xfId="116"/>
    <cellStyle name="Normal 6" xfId="117"/>
    <cellStyle name="Normal 6 2" xfId="118"/>
    <cellStyle name="Normal 6 2 2" xfId="119"/>
    <cellStyle name="Normal 6 3" xfId="120"/>
    <cellStyle name="Normal 7" xfId="121"/>
    <cellStyle name="Normal 8" xfId="122"/>
    <cellStyle name="Normal 9" xfId="123"/>
    <cellStyle name="Normal 9 2" xfId="124"/>
    <cellStyle name="Pourcentage" xfId="125" builtinId="5"/>
    <cellStyle name="Pourcentage 2" xfId="126"/>
    <cellStyle name="Pourcentage 2 2" xfId="127"/>
    <cellStyle name="Pourcentage 3" xfId="128"/>
    <cellStyle name="Pourcentage 3 2" xfId="129"/>
    <cellStyle name="Pourcentage 3 2 2" xfId="130"/>
    <cellStyle name="Pourcentage 3 3" xfId="131"/>
    <cellStyle name="Pourcentage 4" xfId="132"/>
    <cellStyle name="Satisfaisant 2" xfId="133"/>
    <cellStyle name="Satisfaisant 3" xfId="134"/>
    <cellStyle name="Sortie 2" xfId="135"/>
    <cellStyle name="Sortie 3" xfId="136"/>
    <cellStyle name="Texte explicatif 2" xfId="137"/>
    <cellStyle name="Texte explicatif 3" xfId="138"/>
    <cellStyle name="Titre 2" xfId="139"/>
    <cellStyle name="Titre 3" xfId="140"/>
    <cellStyle name="Titre 1 2" xfId="141"/>
    <cellStyle name="Titre 1 3" xfId="142"/>
    <cellStyle name="Titre 2 2" xfId="143"/>
    <cellStyle name="Titre 2 3" xfId="144"/>
    <cellStyle name="Titre 3 2" xfId="145"/>
    <cellStyle name="Titre 3 3" xfId="146"/>
    <cellStyle name="Titre 4 2" xfId="147"/>
    <cellStyle name="Titre 4 3" xfId="148"/>
    <cellStyle name="Total 2" xfId="149"/>
    <cellStyle name="Total 3" xfId="150"/>
    <cellStyle name="Vérification 2" xfId="151"/>
    <cellStyle name="Vérification 3" xfId="1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716463414634132E-2"/>
          <c:y val="9.7066948264120045E-2"/>
          <c:w val="0.46161805555555557"/>
          <c:h val="0.834199704628758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0-55EE-413F-A5FA-E2A6EEB32405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55EE-413F-A5FA-E2A6EEB324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2-55EE-413F-A5FA-E2A6EEB3240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3-55EE-413F-A5FA-E2A6EEB3240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4-55EE-413F-A5FA-E2A6EEB32405}"/>
              </c:ext>
            </c:extLst>
          </c:dPt>
          <c:dPt>
            <c:idx val="5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5-55EE-413F-A5FA-E2A6EEB32405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55EE-413F-A5FA-E2A6EEB32405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'Figure 10.1'!$A$35:$A$41</c:f>
              <c:strCache>
                <c:ptCount val="7"/>
                <c:pt idx="0">
                  <c:v>Ens 1D Public</c:v>
                </c:pt>
                <c:pt idx="1">
                  <c:v>Ens 1D Privé</c:v>
                </c:pt>
                <c:pt idx="2">
                  <c:v>Ens 2D Public</c:v>
                </c:pt>
                <c:pt idx="3">
                  <c:v>Ens 2D Privé</c:v>
                </c:pt>
                <c:pt idx="4">
                  <c:v>Pers ASS</c:v>
                </c:pt>
                <c:pt idx="5">
                  <c:v>Pers Insp Direction</c:v>
                </c:pt>
                <c:pt idx="6">
                  <c:v>Contrats aidés</c:v>
                </c:pt>
              </c:strCache>
            </c:strRef>
          </c:cat>
          <c:val>
            <c:numRef>
              <c:f>'Figure 10.1'!$B$35:$B$41</c:f>
              <c:numCache>
                <c:formatCode>General</c:formatCode>
                <c:ptCount val="7"/>
                <c:pt idx="0">
                  <c:v>9416</c:v>
                </c:pt>
                <c:pt idx="1">
                  <c:v>368</c:v>
                </c:pt>
                <c:pt idx="2">
                  <c:v>14910</c:v>
                </c:pt>
                <c:pt idx="3">
                  <c:v>1051</c:v>
                </c:pt>
                <c:pt idx="4">
                  <c:v>5960</c:v>
                </c:pt>
                <c:pt idx="5">
                  <c:v>220</c:v>
                </c:pt>
                <c:pt idx="6">
                  <c:v>3862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5EE-413F-A5FA-E2A6EEB32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221147989181742"/>
          <c:y val="0.21896180628940942"/>
          <c:w val="0.28894490086228314"/>
          <c:h val="0.6297973603581982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</xdr:colOff>
      <xdr:row>29</xdr:row>
      <xdr:rowOff>129540</xdr:rowOff>
    </xdr:from>
    <xdr:to>
      <xdr:col>9</xdr:col>
      <xdr:colOff>716280</xdr:colOff>
      <xdr:row>49</xdr:row>
      <xdr:rowOff>30480</xdr:rowOff>
    </xdr:to>
    <xdr:graphicFrame macro="">
      <xdr:nvGraphicFramePr>
        <xdr:cNvPr id="27443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DEPP BSN 2021 V2">
      <a:dk1>
        <a:srgbClr val="333333"/>
      </a:dk1>
      <a:lt1>
        <a:srgbClr val="FFFFFF"/>
      </a:lt1>
      <a:dk2>
        <a:srgbClr val="99001A"/>
      </a:dk2>
      <a:lt2>
        <a:srgbClr val="FFEA68"/>
      </a:lt2>
      <a:accent1>
        <a:srgbClr val="000091"/>
      </a:accent1>
      <a:accent2>
        <a:srgbClr val="F9F9F9"/>
      </a:accent2>
      <a:accent3>
        <a:srgbClr val="FF9940"/>
      </a:accent3>
      <a:accent4>
        <a:srgbClr val="91AE4F"/>
      </a:accent4>
      <a:accent5>
        <a:srgbClr val="169B62"/>
      </a:accent5>
      <a:accent6>
        <a:srgbClr val="484D7A"/>
      </a:accent6>
      <a:hlink>
        <a:srgbClr val="ED7483"/>
      </a:hlink>
      <a:folHlink>
        <a:srgbClr val="ED7483"/>
      </a:folHlink>
    </a:clrScheme>
    <a:fontScheme name="DEPP DT">
      <a:majorFont>
        <a:latin typeface="Marianne"/>
        <a:ea typeface=""/>
        <a:cs typeface=""/>
      </a:majorFont>
      <a:minorFont>
        <a:latin typeface="Marianne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1"/>
  <sheetViews>
    <sheetView tabSelected="1" zoomScaleNormal="100" workbookViewId="0">
      <selection activeCell="A9" sqref="A9:A10"/>
    </sheetView>
  </sheetViews>
  <sheetFormatPr baseColWidth="10" defaultColWidth="11.44140625" defaultRowHeight="10.199999999999999" x14ac:dyDescent="0.2"/>
  <cols>
    <col min="1" max="1" width="35.44140625" style="3" customWidth="1"/>
    <col min="2" max="6" width="10.88671875" style="3" customWidth="1"/>
    <col min="7" max="9" width="15.6640625" style="3" customWidth="1"/>
    <col min="10" max="16384" width="11.44140625" style="3"/>
  </cols>
  <sheetData>
    <row r="1" spans="1:10" ht="16.5" customHeight="1" x14ac:dyDescent="0.2">
      <c r="A1" s="23" t="s">
        <v>52</v>
      </c>
      <c r="B1" s="17"/>
      <c r="C1" s="17"/>
      <c r="D1" s="17"/>
      <c r="E1" s="17"/>
      <c r="F1" s="17"/>
    </row>
    <row r="2" spans="1:10" ht="13.2" x14ac:dyDescent="0.2">
      <c r="A2" s="29"/>
      <c r="B2" s="17"/>
      <c r="C2" s="17"/>
      <c r="D2" s="17"/>
      <c r="E2" s="17"/>
      <c r="F2" s="17"/>
      <c r="H2" s="42"/>
    </row>
    <row r="3" spans="1:10" ht="27.75" customHeight="1" x14ac:dyDescent="0.2">
      <c r="B3" s="141" t="s">
        <v>15</v>
      </c>
      <c r="C3" s="142"/>
      <c r="D3" s="142"/>
      <c r="E3" s="140" t="s">
        <v>42</v>
      </c>
      <c r="F3" s="140"/>
    </row>
    <row r="4" spans="1:10" ht="24.9" customHeight="1" x14ac:dyDescent="0.2">
      <c r="A4" s="17"/>
      <c r="B4" s="30">
        <v>2017</v>
      </c>
      <c r="C4" s="30">
        <v>2018</v>
      </c>
      <c r="D4" s="30">
        <v>2019</v>
      </c>
      <c r="E4" s="30">
        <v>2018</v>
      </c>
      <c r="F4" s="30">
        <v>2019</v>
      </c>
      <c r="H4" s="80"/>
      <c r="I4" s="42"/>
    </row>
    <row r="5" spans="1:10" ht="24.9" customHeight="1" x14ac:dyDescent="0.2">
      <c r="A5" s="16" t="s">
        <v>16</v>
      </c>
      <c r="B5" s="35">
        <v>1016431</v>
      </c>
      <c r="C5" s="35">
        <v>1006777</v>
      </c>
      <c r="D5" s="92">
        <v>1019977</v>
      </c>
      <c r="E5" s="43" t="s">
        <v>48</v>
      </c>
      <c r="F5" s="43" t="s">
        <v>49</v>
      </c>
      <c r="G5" s="38"/>
      <c r="H5" s="75"/>
      <c r="I5" s="76"/>
      <c r="J5" s="38"/>
    </row>
    <row r="6" spans="1:10" ht="24.9" customHeight="1" x14ac:dyDescent="0.2">
      <c r="A6" s="16" t="s">
        <v>17</v>
      </c>
      <c r="B6" s="35">
        <v>35719</v>
      </c>
      <c r="C6" s="35">
        <v>37417</v>
      </c>
      <c r="D6" s="89">
        <v>35787</v>
      </c>
      <c r="E6" s="43" t="s">
        <v>51</v>
      </c>
      <c r="F6" s="43" t="s">
        <v>50</v>
      </c>
      <c r="G6" s="38"/>
      <c r="H6" s="75"/>
      <c r="I6" s="76"/>
      <c r="J6" s="38"/>
    </row>
    <row r="7" spans="1:10" ht="24.9" customHeight="1" x14ac:dyDescent="0.2">
      <c r="A7" s="15" t="s">
        <v>11</v>
      </c>
      <c r="B7" s="32">
        <v>3.5141588558396974</v>
      </c>
      <c r="C7" s="32">
        <v>3.7</v>
      </c>
      <c r="D7" s="74">
        <f>D6/D5</f>
        <v>3.5086085274471879E-2</v>
      </c>
      <c r="E7" s="36"/>
      <c r="F7" s="36"/>
      <c r="G7" s="27"/>
      <c r="H7" s="72"/>
    </row>
    <row r="8" spans="1:10" ht="13.2" x14ac:dyDescent="0.25">
      <c r="A8" s="14"/>
      <c r="B8" s="71"/>
      <c r="C8" s="71"/>
      <c r="D8" s="73"/>
    </row>
    <row r="9" spans="1:10" ht="15.6" x14ac:dyDescent="0.2">
      <c r="A9" s="17" t="s">
        <v>18</v>
      </c>
      <c r="B9" s="17"/>
      <c r="C9" s="17"/>
      <c r="D9" s="17"/>
      <c r="E9" s="78"/>
      <c r="F9" s="77"/>
      <c r="H9" s="75"/>
    </row>
    <row r="10" spans="1:10" ht="13.2" x14ac:dyDescent="0.25">
      <c r="A10" s="28" t="s">
        <v>19</v>
      </c>
      <c r="B10" s="14"/>
      <c r="C10" s="14"/>
      <c r="D10" s="14"/>
      <c r="E10" s="79"/>
      <c r="F10" s="79"/>
      <c r="H10" s="75"/>
    </row>
    <row r="11" spans="1:10" ht="13.2" x14ac:dyDescent="0.25">
      <c r="A11" s="28"/>
      <c r="B11" s="14"/>
      <c r="C11" s="40"/>
      <c r="D11" s="40"/>
      <c r="E11" s="40"/>
      <c r="F11" s="14"/>
      <c r="G11" s="18"/>
      <c r="H11" s="75"/>
    </row>
  </sheetData>
  <mergeCells count="2">
    <mergeCell ref="E3:F3"/>
    <mergeCell ref="B3:D3"/>
  </mergeCells>
  <printOptions horizontalCentered="1"/>
  <pageMargins left="0.70866141732283472" right="0.70866141732283472" top="0.59055118110236227" bottom="0.74803149606299213" header="0.31496062992125984" footer="0.31496062992125984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17"/>
  <sheetViews>
    <sheetView zoomScaleNormal="100" workbookViewId="0">
      <selection activeCell="C40" sqref="C40"/>
    </sheetView>
  </sheetViews>
  <sheetFormatPr baseColWidth="10" defaultColWidth="11.44140625" defaultRowHeight="10.199999999999999" x14ac:dyDescent="0.25"/>
  <cols>
    <col min="1" max="1" width="24.88671875" style="2" customWidth="1"/>
    <col min="2" max="2" width="12" style="2" customWidth="1"/>
    <col min="3" max="3" width="17" style="2" customWidth="1"/>
    <col min="4" max="4" width="11" style="2" customWidth="1"/>
    <col min="5" max="5" width="10.33203125" style="2" customWidth="1"/>
    <col min="6" max="6" width="10.44140625" style="2" customWidth="1"/>
    <col min="7" max="7" width="9.6640625" style="2" customWidth="1"/>
    <col min="8" max="8" width="9" style="2" bestFit="1" customWidth="1"/>
    <col min="9" max="9" width="8.6640625" style="2" bestFit="1" customWidth="1"/>
    <col min="10" max="11" width="9" style="2" bestFit="1" customWidth="1"/>
    <col min="12" max="12" width="10" style="2" bestFit="1" customWidth="1"/>
    <col min="13" max="13" width="5.88671875" style="2" customWidth="1"/>
    <col min="14" max="14" width="9" style="2" customWidth="1"/>
    <col min="15" max="15" width="14.44140625" style="2" bestFit="1" customWidth="1"/>
    <col min="16" max="16" width="11.6640625" style="2" bestFit="1" customWidth="1"/>
    <col min="17" max="16384" width="11.44140625" style="2"/>
  </cols>
  <sheetData>
    <row r="1" spans="1:14" ht="13.2" x14ac:dyDescent="0.25">
      <c r="A1" s="19" t="s">
        <v>53</v>
      </c>
    </row>
    <row r="2" spans="1:14" s="1" customFormat="1" ht="13.8" thickBot="1" x14ac:dyDescent="0.3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ht="13.8" thickBot="1" x14ac:dyDescent="0.3">
      <c r="A3" s="44"/>
      <c r="B3" s="144" t="s">
        <v>24</v>
      </c>
      <c r="C3" s="152" t="s">
        <v>25</v>
      </c>
      <c r="D3" s="153"/>
      <c r="E3" s="154"/>
      <c r="F3" s="155" t="s">
        <v>26</v>
      </c>
      <c r="G3" s="144" t="s">
        <v>27</v>
      </c>
      <c r="H3" s="150"/>
      <c r="I3" s="143"/>
      <c r="J3" s="143"/>
      <c r="K3" s="143"/>
      <c r="L3" s="143"/>
      <c r="M3" s="143"/>
      <c r="N3" s="143"/>
    </row>
    <row r="4" spans="1:14" ht="21" thickBot="1" x14ac:dyDescent="0.3">
      <c r="A4" s="44"/>
      <c r="B4" s="145"/>
      <c r="C4" s="45" t="s">
        <v>28</v>
      </c>
      <c r="D4" s="45" t="s">
        <v>29</v>
      </c>
      <c r="E4" s="45" t="s">
        <v>30</v>
      </c>
      <c r="F4" s="156"/>
      <c r="G4" s="145"/>
      <c r="H4" s="150"/>
      <c r="I4" s="143"/>
      <c r="J4" s="143"/>
      <c r="K4" s="143"/>
      <c r="L4" s="143"/>
      <c r="M4" s="143"/>
      <c r="N4" s="143"/>
    </row>
    <row r="5" spans="1:14" ht="13.8" thickBot="1" x14ac:dyDescent="0.3">
      <c r="A5" s="46" t="s">
        <v>31</v>
      </c>
      <c r="B5" s="47">
        <v>80</v>
      </c>
      <c r="C5" s="47">
        <v>51</v>
      </c>
      <c r="D5" s="47">
        <v>1</v>
      </c>
      <c r="E5" s="47">
        <v>109</v>
      </c>
      <c r="F5" s="47">
        <v>161</v>
      </c>
      <c r="G5" s="93">
        <v>2.0099999999999998</v>
      </c>
      <c r="H5" s="150"/>
      <c r="I5" s="143"/>
      <c r="J5" s="143"/>
      <c r="K5" s="143"/>
      <c r="L5" s="143"/>
      <c r="M5" s="143"/>
      <c r="N5" s="143"/>
    </row>
    <row r="6" spans="1:14" ht="13.8" thickBot="1" x14ac:dyDescent="0.3">
      <c r="A6" s="48" t="s">
        <v>32</v>
      </c>
      <c r="B6" s="49">
        <v>230</v>
      </c>
      <c r="C6" s="49">
        <v>109</v>
      </c>
      <c r="D6" s="49">
        <v>30</v>
      </c>
      <c r="E6" s="49">
        <v>171</v>
      </c>
      <c r="F6" s="49">
        <v>310</v>
      </c>
      <c r="G6" s="94">
        <v>1.35</v>
      </c>
      <c r="H6" s="150"/>
      <c r="I6" s="143"/>
      <c r="J6" s="143"/>
      <c r="K6" s="143"/>
      <c r="L6" s="143"/>
      <c r="M6" s="143"/>
      <c r="N6" s="143"/>
    </row>
    <row r="7" spans="1:14" ht="13.8" thickBot="1" x14ac:dyDescent="0.3">
      <c r="A7" s="50" t="s">
        <v>33</v>
      </c>
      <c r="B7" s="51">
        <v>310</v>
      </c>
      <c r="C7" s="51">
        <v>160</v>
      </c>
      <c r="D7" s="51">
        <v>31</v>
      </c>
      <c r="E7" s="51">
        <v>280</v>
      </c>
      <c r="F7" s="51">
        <v>471</v>
      </c>
      <c r="G7" s="95">
        <v>1.52</v>
      </c>
      <c r="H7" s="150"/>
      <c r="I7" s="143"/>
      <c r="J7" s="143"/>
      <c r="K7" s="143"/>
      <c r="L7" s="143"/>
      <c r="M7" s="143"/>
      <c r="N7" s="143"/>
    </row>
    <row r="8" spans="1:14" ht="13.8" thickBot="1" x14ac:dyDescent="0.3">
      <c r="A8" s="48" t="s">
        <v>34</v>
      </c>
      <c r="B8" s="146">
        <v>20</v>
      </c>
      <c r="C8" s="49">
        <v>5</v>
      </c>
      <c r="D8" s="49">
        <v>3</v>
      </c>
      <c r="E8" s="49">
        <v>10</v>
      </c>
      <c r="F8" s="49">
        <v>18</v>
      </c>
      <c r="G8" s="148">
        <v>2.4</v>
      </c>
      <c r="H8" s="150"/>
      <c r="I8" s="143"/>
      <c r="J8" s="143"/>
      <c r="K8" s="143"/>
      <c r="L8" s="143"/>
      <c r="M8" s="143"/>
      <c r="N8" s="143"/>
    </row>
    <row r="9" spans="1:14" ht="13.8" thickBot="1" x14ac:dyDescent="0.3">
      <c r="A9" s="48" t="s">
        <v>35</v>
      </c>
      <c r="B9" s="147"/>
      <c r="C9" s="49">
        <v>17</v>
      </c>
      <c r="D9" s="49">
        <v>0</v>
      </c>
      <c r="E9" s="49">
        <v>13</v>
      </c>
      <c r="F9" s="49">
        <v>30</v>
      </c>
      <c r="G9" s="149"/>
      <c r="H9" s="150"/>
      <c r="I9" s="143"/>
      <c r="J9" s="143"/>
      <c r="K9" s="143"/>
      <c r="L9" s="143"/>
      <c r="M9" s="143"/>
      <c r="N9" s="143"/>
    </row>
    <row r="10" spans="1:14" ht="13.8" thickBot="1" x14ac:dyDescent="0.3">
      <c r="A10" s="50" t="s">
        <v>36</v>
      </c>
      <c r="B10" s="51">
        <v>20</v>
      </c>
      <c r="C10" s="51">
        <v>22</v>
      </c>
      <c r="D10" s="51">
        <v>3</v>
      </c>
      <c r="E10" s="51">
        <v>23</v>
      </c>
      <c r="F10" s="51">
        <v>48</v>
      </c>
      <c r="G10" s="95">
        <v>2.4</v>
      </c>
      <c r="H10" s="150"/>
      <c r="I10" s="143"/>
      <c r="J10" s="143"/>
      <c r="K10" s="143"/>
      <c r="L10" s="143"/>
      <c r="M10" s="143"/>
      <c r="N10" s="143"/>
    </row>
    <row r="11" spans="1:14" ht="13.8" thickBot="1" x14ac:dyDescent="0.3">
      <c r="A11" s="52" t="s">
        <v>37</v>
      </c>
      <c r="B11" s="51">
        <v>125</v>
      </c>
      <c r="C11" s="51">
        <v>116</v>
      </c>
      <c r="D11" s="51">
        <v>17</v>
      </c>
      <c r="E11" s="51">
        <v>40</v>
      </c>
      <c r="F11" s="51">
        <v>173</v>
      </c>
      <c r="G11" s="95">
        <v>1.38</v>
      </c>
      <c r="H11" s="150"/>
      <c r="I11" s="143"/>
      <c r="J11" s="143"/>
      <c r="K11" s="143"/>
      <c r="L11" s="143"/>
      <c r="M11" s="143"/>
      <c r="N11" s="143"/>
    </row>
    <row r="12" spans="1:14" ht="13.8" thickBot="1" x14ac:dyDescent="0.3">
      <c r="A12" s="53" t="s">
        <v>38</v>
      </c>
      <c r="B12" s="54">
        <v>20</v>
      </c>
      <c r="C12" s="54">
        <v>16</v>
      </c>
      <c r="D12" s="54">
        <v>0</v>
      </c>
      <c r="E12" s="54">
        <v>1</v>
      </c>
      <c r="F12" s="54">
        <v>17</v>
      </c>
      <c r="G12" s="96">
        <v>0.85</v>
      </c>
      <c r="H12" s="150"/>
      <c r="I12" s="143"/>
      <c r="J12" s="143"/>
      <c r="K12" s="143"/>
      <c r="L12" s="143"/>
      <c r="M12" s="143"/>
      <c r="N12" s="143"/>
    </row>
    <row r="13" spans="1:14" ht="13.8" thickBot="1" x14ac:dyDescent="0.3">
      <c r="A13" s="52" t="s">
        <v>20</v>
      </c>
      <c r="B13" s="49">
        <v>80</v>
      </c>
      <c r="C13" s="55"/>
      <c r="D13" s="55"/>
      <c r="E13" s="55"/>
      <c r="F13" s="51">
        <v>51</v>
      </c>
      <c r="G13" s="94">
        <v>0.64</v>
      </c>
      <c r="H13" s="150"/>
      <c r="I13" s="143"/>
      <c r="J13" s="143"/>
      <c r="K13" s="143"/>
      <c r="L13" s="143"/>
      <c r="M13" s="143"/>
      <c r="N13" s="143"/>
    </row>
    <row r="14" spans="1:14" ht="13.8" thickBot="1" x14ac:dyDescent="0.3">
      <c r="A14" s="56" t="s">
        <v>39</v>
      </c>
      <c r="B14" s="57">
        <v>535</v>
      </c>
      <c r="C14" s="57">
        <v>298</v>
      </c>
      <c r="D14" s="57">
        <v>51</v>
      </c>
      <c r="E14" s="57">
        <v>343</v>
      </c>
      <c r="F14" s="57">
        <v>743</v>
      </c>
      <c r="G14" s="97">
        <v>1.39</v>
      </c>
      <c r="H14" s="150"/>
      <c r="I14" s="143"/>
      <c r="J14" s="143"/>
      <c r="K14" s="143"/>
      <c r="L14" s="143"/>
      <c r="M14" s="143"/>
      <c r="N14" s="143"/>
    </row>
    <row r="17" spans="1:10" ht="13.2" x14ac:dyDescent="0.25">
      <c r="A17" s="28" t="s">
        <v>19</v>
      </c>
      <c r="B17" s="8"/>
      <c r="C17" s="8"/>
      <c r="D17" s="8"/>
      <c r="E17" s="8"/>
      <c r="F17" s="151" t="s">
        <v>12</v>
      </c>
      <c r="G17" s="151"/>
      <c r="H17" s="8"/>
      <c r="I17" s="8"/>
      <c r="J17" s="8"/>
    </row>
  </sheetData>
  <mergeCells count="14">
    <mergeCell ref="F17:G17"/>
    <mergeCell ref="B3:B4"/>
    <mergeCell ref="C3:E3"/>
    <mergeCell ref="F3:F4"/>
    <mergeCell ref="K3:K14"/>
    <mergeCell ref="M3:M14"/>
    <mergeCell ref="N3:N14"/>
    <mergeCell ref="G3:G4"/>
    <mergeCell ref="B8:B9"/>
    <mergeCell ref="G8:G9"/>
    <mergeCell ref="H3:H14"/>
    <mergeCell ref="I3:I14"/>
    <mergeCell ref="J3:J14"/>
    <mergeCell ref="L3:L14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P42"/>
  <sheetViews>
    <sheetView topLeftCell="A40" zoomScaleNormal="100" workbookViewId="0">
      <selection activeCell="D67" sqref="D67"/>
    </sheetView>
  </sheetViews>
  <sheetFormatPr baseColWidth="10" defaultColWidth="11.44140625" defaultRowHeight="13.2" x14ac:dyDescent="0.25"/>
  <cols>
    <col min="1" max="1" width="27.5546875" style="99" customWidth="1"/>
    <col min="2" max="10" width="13.109375" style="100" customWidth="1"/>
    <col min="11" max="12" width="11.44140625" style="99"/>
    <col min="13" max="13" width="13.33203125" style="99" customWidth="1"/>
    <col min="14" max="16384" width="11.44140625" style="99"/>
  </cols>
  <sheetData>
    <row r="1" spans="1:13" ht="21.75" customHeight="1" x14ac:dyDescent="0.25">
      <c r="A1" s="160" t="s">
        <v>108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3" ht="21.75" customHeight="1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</row>
    <row r="3" spans="1:13" s="124" customFormat="1" ht="29.25" customHeight="1" x14ac:dyDescent="0.25">
      <c r="A3" s="112" t="s">
        <v>107</v>
      </c>
      <c r="B3" s="137" t="s">
        <v>106</v>
      </c>
      <c r="C3" s="137" t="s">
        <v>105</v>
      </c>
      <c r="D3" s="137" t="s">
        <v>104</v>
      </c>
      <c r="E3" s="137" t="s">
        <v>103</v>
      </c>
      <c r="F3" s="137" t="s">
        <v>73</v>
      </c>
      <c r="G3" s="138" t="s">
        <v>102</v>
      </c>
      <c r="H3" s="138" t="s">
        <v>101</v>
      </c>
      <c r="I3" s="137" t="s">
        <v>70</v>
      </c>
      <c r="J3" s="137" t="s">
        <v>89</v>
      </c>
      <c r="K3" s="125" t="s">
        <v>57</v>
      </c>
    </row>
    <row r="4" spans="1:13" ht="72.75" customHeight="1" x14ac:dyDescent="0.25">
      <c r="A4" s="161" t="s">
        <v>100</v>
      </c>
      <c r="B4" s="103" t="s">
        <v>99</v>
      </c>
      <c r="C4" s="103" t="s">
        <v>98</v>
      </c>
      <c r="D4" s="103" t="s">
        <v>99</v>
      </c>
      <c r="E4" s="103" t="s">
        <v>98</v>
      </c>
      <c r="F4" s="103" t="s">
        <v>97</v>
      </c>
      <c r="G4" s="136" t="s">
        <v>97</v>
      </c>
      <c r="H4" s="136" t="s">
        <v>97</v>
      </c>
      <c r="I4" s="103" t="s">
        <v>96</v>
      </c>
      <c r="J4" s="103"/>
      <c r="K4" s="136"/>
    </row>
    <row r="5" spans="1:13" ht="24" customHeight="1" x14ac:dyDescent="0.25">
      <c r="A5" s="162"/>
      <c r="B5" s="119">
        <f>356223+1707</f>
        <v>357930</v>
      </c>
      <c r="C5" s="119">
        <v>42924</v>
      </c>
      <c r="D5" s="119">
        <f>391137+29973+109414+62912</f>
        <v>593436</v>
      </c>
      <c r="E5" s="119">
        <v>96655</v>
      </c>
      <c r="F5" s="119"/>
      <c r="G5" s="135"/>
      <c r="H5" s="135"/>
      <c r="I5" s="119">
        <v>17981</v>
      </c>
      <c r="J5" s="119"/>
      <c r="K5" s="119">
        <f>SUM(B5:H5)</f>
        <v>1090945</v>
      </c>
    </row>
    <row r="6" spans="1:13" ht="24" customHeight="1" x14ac:dyDescent="0.25">
      <c r="A6" s="104" t="s">
        <v>95</v>
      </c>
      <c r="B6" s="119">
        <v>9416</v>
      </c>
      <c r="C6" s="119">
        <v>368</v>
      </c>
      <c r="D6" s="134"/>
      <c r="E6" s="134"/>
      <c r="F6" s="134"/>
      <c r="G6" s="135"/>
      <c r="H6" s="135"/>
      <c r="I6" s="134"/>
      <c r="J6" s="134"/>
      <c r="K6" s="119">
        <f>SUM(B6:H6)</f>
        <v>9784</v>
      </c>
    </row>
    <row r="7" spans="1:13" ht="24" customHeight="1" x14ac:dyDescent="0.25">
      <c r="A7" s="104" t="s">
        <v>94</v>
      </c>
      <c r="B7" s="134"/>
      <c r="C7" s="134"/>
      <c r="D7" s="119">
        <v>14910</v>
      </c>
      <c r="E7" s="119">
        <v>1051</v>
      </c>
      <c r="F7" s="134"/>
      <c r="G7" s="135"/>
      <c r="H7" s="135"/>
      <c r="I7" s="134"/>
      <c r="J7" s="134"/>
      <c r="K7" s="119">
        <f>SUM(B7:I7)</f>
        <v>15961</v>
      </c>
    </row>
    <row r="8" spans="1:13" ht="24" customHeight="1" x14ac:dyDescent="0.25">
      <c r="A8" s="104" t="s">
        <v>93</v>
      </c>
      <c r="B8" s="134"/>
      <c r="C8" s="134"/>
      <c r="D8" s="134"/>
      <c r="E8" s="134"/>
      <c r="F8" s="119">
        <v>5960</v>
      </c>
      <c r="G8" s="135"/>
      <c r="H8" s="135"/>
      <c r="I8" s="134"/>
      <c r="J8" s="134"/>
      <c r="K8" s="119">
        <f>SUM(B8:I8)</f>
        <v>5960</v>
      </c>
    </row>
    <row r="9" spans="1:13" ht="24" customHeight="1" x14ac:dyDescent="0.25">
      <c r="A9" s="104" t="s">
        <v>92</v>
      </c>
      <c r="B9" s="134"/>
      <c r="C9" s="134"/>
      <c r="D9" s="134"/>
      <c r="E9" s="134"/>
      <c r="F9" s="134"/>
      <c r="G9" s="135"/>
      <c r="H9" s="135"/>
      <c r="I9" s="134"/>
      <c r="J9" s="134"/>
      <c r="K9" s="119">
        <f>SUM(B9:I9)</f>
        <v>0</v>
      </c>
    </row>
    <row r="10" spans="1:13" ht="24" customHeight="1" x14ac:dyDescent="0.25">
      <c r="A10" s="104" t="s">
        <v>91</v>
      </c>
      <c r="B10" s="134"/>
      <c r="C10" s="134"/>
      <c r="D10" s="134"/>
      <c r="E10" s="134"/>
      <c r="F10" s="134"/>
      <c r="G10" s="135"/>
      <c r="H10" s="135"/>
      <c r="I10" s="134"/>
      <c r="J10" s="134"/>
      <c r="K10" s="119">
        <f>SUM(B10:I10)</f>
        <v>0</v>
      </c>
    </row>
    <row r="11" spans="1:13" ht="24" customHeight="1" x14ac:dyDescent="0.25">
      <c r="A11" s="104" t="s">
        <v>90</v>
      </c>
      <c r="B11" s="134"/>
      <c r="C11" s="134"/>
      <c r="D11" s="134"/>
      <c r="E11" s="134"/>
      <c r="F11" s="134"/>
      <c r="G11" s="135"/>
      <c r="H11" s="135"/>
      <c r="I11" s="119">
        <v>220</v>
      </c>
      <c r="J11" s="134"/>
      <c r="K11" s="119">
        <f>SUM(B11:I11)</f>
        <v>220</v>
      </c>
    </row>
    <row r="12" spans="1:13" ht="24" customHeight="1" x14ac:dyDescent="0.25">
      <c r="A12" s="104" t="s">
        <v>89</v>
      </c>
      <c r="B12" s="134"/>
      <c r="C12" s="134"/>
      <c r="D12" s="134"/>
      <c r="E12" s="134"/>
      <c r="F12" s="134"/>
      <c r="G12" s="135"/>
      <c r="H12" s="135"/>
      <c r="I12" s="134"/>
      <c r="J12" s="119">
        <v>3862</v>
      </c>
      <c r="K12" s="119">
        <f>SUM(B12:J12)</f>
        <v>3862</v>
      </c>
    </row>
    <row r="13" spans="1:13" s="124" customFormat="1" ht="24" customHeight="1" x14ac:dyDescent="0.25">
      <c r="A13" s="112" t="s">
        <v>57</v>
      </c>
      <c r="B13" s="111">
        <f>SUM(B6:B11)</f>
        <v>9416</v>
      </c>
      <c r="C13" s="111">
        <f>SUM(C6:C11)</f>
        <v>368</v>
      </c>
      <c r="D13" s="111">
        <f>SUM(D6:D11)</f>
        <v>14910</v>
      </c>
      <c r="E13" s="111">
        <f>SUM(E6:E11)</f>
        <v>1051</v>
      </c>
      <c r="F13" s="111">
        <f>SUM(F6:F11)</f>
        <v>5960</v>
      </c>
      <c r="G13" s="133"/>
      <c r="H13" s="133"/>
      <c r="I13" s="111">
        <f>SUM(I6:I11)</f>
        <v>220</v>
      </c>
      <c r="J13" s="111">
        <f>SUM(J6:J12)</f>
        <v>3862</v>
      </c>
      <c r="K13" s="111">
        <f>SUM(K6:K12)</f>
        <v>35787</v>
      </c>
      <c r="L13" s="132">
        <v>35787</v>
      </c>
      <c r="M13" s="131"/>
    </row>
    <row r="14" spans="1:13" s="124" customFormat="1" ht="24" customHeight="1" x14ac:dyDescent="0.25">
      <c r="A14" s="112" t="s">
        <v>88</v>
      </c>
      <c r="B14" s="129">
        <f>B13/B5</f>
        <v>2.630681976922862E-2</v>
      </c>
      <c r="C14" s="129">
        <f>C13/C5</f>
        <v>8.5732923306308818E-3</v>
      </c>
      <c r="D14" s="129">
        <f>D13/D5</f>
        <v>2.5124866034416517E-2</v>
      </c>
      <c r="E14" s="129">
        <f>E13/E5</f>
        <v>1.0873726139361647E-2</v>
      </c>
      <c r="F14" s="129" t="e">
        <f>F13/F5</f>
        <v>#DIV/0!</v>
      </c>
      <c r="G14" s="130"/>
      <c r="H14" s="130"/>
      <c r="I14" s="129">
        <f>I13/I5</f>
        <v>1.2235137089149658E-2</v>
      </c>
      <c r="J14" s="129" t="e">
        <f>J13/J5</f>
        <v>#DIV/0!</v>
      </c>
      <c r="K14" s="129">
        <f>K13/K5</f>
        <v>3.2803670212522174E-2</v>
      </c>
    </row>
    <row r="15" spans="1:13" s="124" customFormat="1" ht="24" customHeight="1" x14ac:dyDescent="0.25">
      <c r="A15" s="112" t="s">
        <v>87</v>
      </c>
      <c r="B15" s="129">
        <f>B13/$K$13</f>
        <v>0.26311230335037861</v>
      </c>
      <c r="C15" s="129">
        <f>C13/$K$13</f>
        <v>1.028306368234275E-2</v>
      </c>
      <c r="D15" s="129">
        <f>D13/$K$13</f>
        <v>0.41663173778187612</v>
      </c>
      <c r="E15" s="129">
        <f>E13/$K$13</f>
        <v>2.9368206331908234E-2</v>
      </c>
      <c r="F15" s="129">
        <f>F13/$K$13</f>
        <v>0.16654092268142062</v>
      </c>
      <c r="G15" s="130"/>
      <c r="H15" s="130"/>
      <c r="I15" s="129">
        <f>I13/$K$13</f>
        <v>6.1474837231396875E-3</v>
      </c>
      <c r="J15" s="129">
        <f>J13/$K$13</f>
        <v>0.10791628244893398</v>
      </c>
      <c r="K15" s="129">
        <f>K13/$K$13</f>
        <v>1</v>
      </c>
    </row>
    <row r="16" spans="1:13" ht="12.75" customHeight="1" x14ac:dyDescent="0.25"/>
    <row r="17" spans="1:16" s="124" customFormat="1" ht="21" customHeight="1" x14ac:dyDescent="0.25">
      <c r="B17" s="158" t="s">
        <v>86</v>
      </c>
      <c r="C17" s="159"/>
      <c r="D17" s="159"/>
      <c r="E17" s="159"/>
      <c r="F17" s="159"/>
      <c r="G17" s="159"/>
      <c r="H17" s="159"/>
      <c r="I17" s="159"/>
      <c r="J17" s="163" t="s">
        <v>85</v>
      </c>
      <c r="K17" s="163"/>
      <c r="L17" s="163"/>
      <c r="M17" s="163"/>
      <c r="N17" s="163"/>
      <c r="O17" s="163"/>
      <c r="P17" s="163"/>
    </row>
    <row r="18" spans="1:16" s="124" customFormat="1" ht="21" customHeight="1" x14ac:dyDescent="0.25">
      <c r="A18" s="112" t="s">
        <v>65</v>
      </c>
      <c r="B18" s="125">
        <v>2013</v>
      </c>
      <c r="C18" s="125">
        <v>2014</v>
      </c>
      <c r="D18" s="125">
        <v>2015</v>
      </c>
      <c r="E18" s="125">
        <v>2016</v>
      </c>
      <c r="F18" s="125">
        <v>2017</v>
      </c>
      <c r="G18" s="128">
        <v>2018</v>
      </c>
      <c r="H18" s="128">
        <v>2019</v>
      </c>
      <c r="I18" s="127">
        <v>2020</v>
      </c>
      <c r="J18" s="126" t="s">
        <v>84</v>
      </c>
      <c r="K18" s="125" t="s">
        <v>83</v>
      </c>
      <c r="L18" s="125" t="s">
        <v>82</v>
      </c>
      <c r="M18" s="125" t="s">
        <v>81</v>
      </c>
      <c r="N18" s="125" t="s">
        <v>80</v>
      </c>
      <c r="O18" s="125" t="s">
        <v>79</v>
      </c>
      <c r="P18" s="125" t="s">
        <v>78</v>
      </c>
    </row>
    <row r="19" spans="1:16" ht="21" customHeight="1" x14ac:dyDescent="0.25">
      <c r="A19" s="104" t="s">
        <v>77</v>
      </c>
      <c r="B19" s="119">
        <v>3475</v>
      </c>
      <c r="C19" s="119">
        <v>4445</v>
      </c>
      <c r="D19" s="119">
        <v>5305</v>
      </c>
      <c r="E19" s="119">
        <v>6504</v>
      </c>
      <c r="F19" s="119">
        <v>7325</v>
      </c>
      <c r="G19" s="118">
        <v>8084</v>
      </c>
      <c r="H19" s="118">
        <v>8728</v>
      </c>
      <c r="I19" s="117">
        <f>B13</f>
        <v>9416</v>
      </c>
      <c r="J19" s="123">
        <f t="shared" ref="J19:O25" si="0">C19-B19</f>
        <v>970</v>
      </c>
      <c r="K19" s="121">
        <f t="shared" si="0"/>
        <v>860</v>
      </c>
      <c r="L19" s="114">
        <f t="shared" si="0"/>
        <v>1199</v>
      </c>
      <c r="M19" s="121">
        <f t="shared" si="0"/>
        <v>821</v>
      </c>
      <c r="N19" s="121">
        <f t="shared" si="0"/>
        <v>759</v>
      </c>
      <c r="O19" s="120">
        <f t="shared" si="0"/>
        <v>644</v>
      </c>
      <c r="P19" s="113">
        <f>+I19-H19</f>
        <v>688</v>
      </c>
    </row>
    <row r="20" spans="1:16" ht="21" customHeight="1" x14ac:dyDescent="0.25">
      <c r="A20" s="104" t="s">
        <v>76</v>
      </c>
      <c r="B20" s="119">
        <v>85</v>
      </c>
      <c r="C20" s="119">
        <v>134</v>
      </c>
      <c r="D20" s="119">
        <v>183</v>
      </c>
      <c r="E20" s="119">
        <v>201</v>
      </c>
      <c r="F20" s="119">
        <v>242</v>
      </c>
      <c r="G20" s="118">
        <v>268</v>
      </c>
      <c r="H20" s="118">
        <v>321</v>
      </c>
      <c r="I20" s="117">
        <f>C13</f>
        <v>368</v>
      </c>
      <c r="J20" s="123">
        <f t="shared" si="0"/>
        <v>49</v>
      </c>
      <c r="K20" s="121">
        <f t="shared" si="0"/>
        <v>49</v>
      </c>
      <c r="L20" s="120">
        <f t="shared" si="0"/>
        <v>18</v>
      </c>
      <c r="M20" s="121">
        <f t="shared" si="0"/>
        <v>41</v>
      </c>
      <c r="N20" s="121">
        <f t="shared" si="0"/>
        <v>26</v>
      </c>
      <c r="O20" s="121">
        <f t="shared" si="0"/>
        <v>53</v>
      </c>
      <c r="P20" s="113">
        <f>+I20-H20</f>
        <v>47</v>
      </c>
    </row>
    <row r="21" spans="1:16" ht="21" customHeight="1" x14ac:dyDescent="0.25">
      <c r="A21" s="104" t="s">
        <v>75</v>
      </c>
      <c r="B21" s="119">
        <v>7112</v>
      </c>
      <c r="C21" s="119">
        <v>8306</v>
      </c>
      <c r="D21" s="119">
        <v>9165</v>
      </c>
      <c r="E21" s="119">
        <v>10673</v>
      </c>
      <c r="F21" s="119">
        <v>11739</v>
      </c>
      <c r="G21" s="118">
        <v>12365</v>
      </c>
      <c r="H21" s="118">
        <v>13715</v>
      </c>
      <c r="I21" s="117">
        <f>D13</f>
        <v>14910</v>
      </c>
      <c r="J21" s="123">
        <f t="shared" si="0"/>
        <v>1194</v>
      </c>
      <c r="K21" s="121">
        <f t="shared" si="0"/>
        <v>859</v>
      </c>
      <c r="L21" s="114">
        <f t="shared" si="0"/>
        <v>1508</v>
      </c>
      <c r="M21" s="121">
        <f t="shared" si="0"/>
        <v>1066</v>
      </c>
      <c r="N21" s="120">
        <f t="shared" si="0"/>
        <v>626</v>
      </c>
      <c r="O21" s="121">
        <f t="shared" si="0"/>
        <v>1350</v>
      </c>
      <c r="P21" s="113">
        <f>+I21-H21</f>
        <v>1195</v>
      </c>
    </row>
    <row r="22" spans="1:16" ht="21" customHeight="1" x14ac:dyDescent="0.25">
      <c r="A22" s="104" t="s">
        <v>74</v>
      </c>
      <c r="B22" s="119">
        <v>309</v>
      </c>
      <c r="C22" s="119">
        <v>390</v>
      </c>
      <c r="D22" s="119">
        <v>480</v>
      </c>
      <c r="E22" s="119">
        <v>590</v>
      </c>
      <c r="F22" s="119">
        <v>670</v>
      </c>
      <c r="G22" s="118">
        <v>759</v>
      </c>
      <c r="H22" s="118">
        <v>943</v>
      </c>
      <c r="I22" s="117">
        <f>E13</f>
        <v>1051</v>
      </c>
      <c r="J22" s="123">
        <f t="shared" si="0"/>
        <v>81</v>
      </c>
      <c r="K22" s="121">
        <f t="shared" si="0"/>
        <v>90</v>
      </c>
      <c r="L22" s="121">
        <f t="shared" si="0"/>
        <v>110</v>
      </c>
      <c r="M22" s="120">
        <f t="shared" si="0"/>
        <v>80</v>
      </c>
      <c r="N22" s="121">
        <f t="shared" si="0"/>
        <v>89</v>
      </c>
      <c r="O22" s="114">
        <f t="shared" si="0"/>
        <v>184</v>
      </c>
      <c r="P22" s="113">
        <f>+I22-H22</f>
        <v>108</v>
      </c>
    </row>
    <row r="23" spans="1:16" ht="21" customHeight="1" x14ac:dyDescent="0.25">
      <c r="A23" s="104" t="s">
        <v>73</v>
      </c>
      <c r="B23" s="119">
        <v>3807</v>
      </c>
      <c r="C23" s="119">
        <v>4119</v>
      </c>
      <c r="D23" s="119">
        <v>4410</v>
      </c>
      <c r="E23" s="119">
        <v>4799</v>
      </c>
      <c r="F23" s="119">
        <v>5214</v>
      </c>
      <c r="G23" s="118">
        <v>5943</v>
      </c>
      <c r="H23" s="118">
        <v>5716</v>
      </c>
      <c r="I23" s="117">
        <f>F13</f>
        <v>5960</v>
      </c>
      <c r="J23" s="123">
        <f t="shared" si="0"/>
        <v>312</v>
      </c>
      <c r="K23" s="121">
        <f t="shared" si="0"/>
        <v>291</v>
      </c>
      <c r="L23" s="121">
        <f t="shared" si="0"/>
        <v>389</v>
      </c>
      <c r="M23" s="121">
        <f t="shared" si="0"/>
        <v>415</v>
      </c>
      <c r="N23" s="114">
        <f t="shared" si="0"/>
        <v>729</v>
      </c>
      <c r="O23" s="120">
        <f t="shared" si="0"/>
        <v>-227</v>
      </c>
      <c r="P23" s="113">
        <f>+I23-H23</f>
        <v>244</v>
      </c>
    </row>
    <row r="24" spans="1:16" ht="21" customHeight="1" x14ac:dyDescent="0.25">
      <c r="A24" s="104" t="s">
        <v>72</v>
      </c>
      <c r="B24" s="119">
        <v>32</v>
      </c>
      <c r="C24" s="119">
        <v>34</v>
      </c>
      <c r="D24" s="119">
        <v>34</v>
      </c>
      <c r="E24" s="119">
        <v>36</v>
      </c>
      <c r="F24" s="119">
        <v>36</v>
      </c>
      <c r="G24" s="118">
        <v>45</v>
      </c>
      <c r="H24" s="118"/>
      <c r="I24" s="117">
        <f>G13</f>
        <v>0</v>
      </c>
      <c r="J24" s="123">
        <f t="shared" si="0"/>
        <v>2</v>
      </c>
      <c r="K24" s="121">
        <f t="shared" si="0"/>
        <v>0</v>
      </c>
      <c r="L24" s="121">
        <f t="shared" si="0"/>
        <v>2</v>
      </c>
      <c r="M24" s="121">
        <f t="shared" si="0"/>
        <v>0</v>
      </c>
      <c r="N24" s="114">
        <f t="shared" si="0"/>
        <v>9</v>
      </c>
      <c r="O24" s="121">
        <f t="shared" si="0"/>
        <v>-45</v>
      </c>
      <c r="P24" s="115"/>
    </row>
    <row r="25" spans="1:16" ht="21" customHeight="1" x14ac:dyDescent="0.25">
      <c r="A25" s="104" t="s">
        <v>71</v>
      </c>
      <c r="B25" s="119">
        <v>21</v>
      </c>
      <c r="C25" s="119">
        <v>29</v>
      </c>
      <c r="D25" s="119">
        <v>31</v>
      </c>
      <c r="E25" s="119">
        <v>29</v>
      </c>
      <c r="F25" s="119">
        <v>29</v>
      </c>
      <c r="G25" s="118">
        <v>37</v>
      </c>
      <c r="H25" s="118"/>
      <c r="I25" s="117">
        <f>H13</f>
        <v>0</v>
      </c>
      <c r="J25" s="122">
        <f t="shared" si="0"/>
        <v>8</v>
      </c>
      <c r="K25" s="121">
        <f t="shared" si="0"/>
        <v>2</v>
      </c>
      <c r="L25" s="121">
        <f t="shared" si="0"/>
        <v>-2</v>
      </c>
      <c r="M25" s="121">
        <f t="shared" si="0"/>
        <v>0</v>
      </c>
      <c r="N25" s="114">
        <f t="shared" si="0"/>
        <v>8</v>
      </c>
      <c r="O25" s="120">
        <f t="shared" si="0"/>
        <v>-37</v>
      </c>
      <c r="P25" s="115"/>
    </row>
    <row r="26" spans="1:16" ht="21" customHeight="1" x14ac:dyDescent="0.25">
      <c r="A26" s="104" t="s">
        <v>70</v>
      </c>
      <c r="B26" s="119"/>
      <c r="C26" s="119"/>
      <c r="D26" s="119"/>
      <c r="E26" s="119"/>
      <c r="F26" s="119">
        <v>30</v>
      </c>
      <c r="G26" s="119">
        <v>72</v>
      </c>
      <c r="H26" s="118">
        <v>147</v>
      </c>
      <c r="I26" s="117">
        <f>I13</f>
        <v>220</v>
      </c>
      <c r="J26" s="116"/>
      <c r="K26" s="115"/>
      <c r="L26" s="115"/>
      <c r="M26" s="115"/>
      <c r="N26" s="113">
        <f>G26-F26</f>
        <v>42</v>
      </c>
      <c r="O26" s="114">
        <f>H26-G26</f>
        <v>75</v>
      </c>
      <c r="P26" s="113">
        <f>+I26-H26</f>
        <v>73</v>
      </c>
    </row>
    <row r="27" spans="1:16" ht="21" customHeight="1" x14ac:dyDescent="0.25">
      <c r="A27" s="112" t="s">
        <v>57</v>
      </c>
      <c r="B27" s="111">
        <f t="shared" ref="B27:I27" si="1">SUM(B19:B26)</f>
        <v>14841</v>
      </c>
      <c r="C27" s="111">
        <f t="shared" si="1"/>
        <v>17457</v>
      </c>
      <c r="D27" s="111">
        <f t="shared" si="1"/>
        <v>19608</v>
      </c>
      <c r="E27" s="111">
        <f t="shared" si="1"/>
        <v>22832</v>
      </c>
      <c r="F27" s="111">
        <f t="shared" si="1"/>
        <v>25285</v>
      </c>
      <c r="G27" s="111">
        <f t="shared" si="1"/>
        <v>27573</v>
      </c>
      <c r="H27" s="110">
        <f t="shared" si="1"/>
        <v>29570</v>
      </c>
      <c r="I27" s="109">
        <f t="shared" si="1"/>
        <v>31925</v>
      </c>
      <c r="J27" s="108" t="s">
        <v>69</v>
      </c>
      <c r="K27" s="164" t="s">
        <v>68</v>
      </c>
      <c r="L27" s="164"/>
      <c r="M27" s="164"/>
      <c r="N27" s="165" t="s">
        <v>67</v>
      </c>
      <c r="O27" s="165"/>
      <c r="P27" s="166"/>
    </row>
    <row r="28" spans="1:16" ht="21" customHeight="1" x14ac:dyDescent="0.25">
      <c r="G28" s="107"/>
      <c r="K28" s="157" t="s">
        <v>66</v>
      </c>
      <c r="L28" s="157"/>
      <c r="M28" s="157"/>
      <c r="N28" s="157"/>
      <c r="O28" s="157"/>
      <c r="P28" s="157"/>
    </row>
    <row r="29" spans="1:16" ht="18" customHeight="1" x14ac:dyDescent="0.25">
      <c r="D29" s="100" t="s">
        <v>109</v>
      </c>
    </row>
    <row r="30" spans="1:16" ht="18" customHeight="1" x14ac:dyDescent="0.25"/>
    <row r="31" spans="1:16" ht="18" customHeight="1" x14ac:dyDescent="0.25"/>
    <row r="34" spans="1:10" x14ac:dyDescent="0.25">
      <c r="A34" s="106" t="s">
        <v>65</v>
      </c>
      <c r="B34" s="105">
        <v>2020</v>
      </c>
      <c r="D34" s="99"/>
      <c r="E34" s="99"/>
      <c r="F34" s="99"/>
      <c r="G34" s="99"/>
      <c r="H34" s="99"/>
      <c r="I34" s="99"/>
      <c r="J34" s="99"/>
    </row>
    <row r="35" spans="1:10" x14ac:dyDescent="0.25">
      <c r="A35" s="104" t="s">
        <v>64</v>
      </c>
      <c r="B35" s="103">
        <v>9416</v>
      </c>
      <c r="D35" s="99"/>
      <c r="E35" s="99"/>
      <c r="F35" s="99"/>
      <c r="G35" s="99"/>
      <c r="H35" s="99"/>
      <c r="I35" s="99"/>
      <c r="J35" s="99"/>
    </row>
    <row r="36" spans="1:10" x14ac:dyDescent="0.25">
      <c r="A36" s="104" t="s">
        <v>63</v>
      </c>
      <c r="B36" s="103">
        <v>368</v>
      </c>
      <c r="D36" s="99"/>
      <c r="E36" s="99"/>
      <c r="F36" s="99"/>
      <c r="G36" s="99"/>
      <c r="H36" s="99"/>
      <c r="I36" s="99"/>
      <c r="J36" s="99"/>
    </row>
    <row r="37" spans="1:10" x14ac:dyDescent="0.25">
      <c r="A37" s="104" t="s">
        <v>62</v>
      </c>
      <c r="B37" s="103">
        <v>14910</v>
      </c>
      <c r="D37" s="99"/>
      <c r="E37" s="99"/>
      <c r="F37" s="99"/>
      <c r="G37" s="99"/>
      <c r="H37" s="99"/>
      <c r="I37" s="99"/>
      <c r="J37" s="99"/>
    </row>
    <row r="38" spans="1:10" x14ac:dyDescent="0.25">
      <c r="A38" s="104" t="s">
        <v>61</v>
      </c>
      <c r="B38" s="103">
        <v>1051</v>
      </c>
      <c r="D38" s="99"/>
      <c r="E38" s="99"/>
      <c r="F38" s="99"/>
      <c r="G38" s="99"/>
      <c r="H38" s="99"/>
      <c r="I38" s="99"/>
      <c r="J38" s="99"/>
    </row>
    <row r="39" spans="1:10" x14ac:dyDescent="0.25">
      <c r="A39" s="104" t="s">
        <v>60</v>
      </c>
      <c r="B39" s="103">
        <v>5960</v>
      </c>
      <c r="D39" s="99"/>
      <c r="E39" s="99"/>
      <c r="F39" s="99"/>
      <c r="G39" s="99"/>
      <c r="H39" s="99"/>
      <c r="I39" s="99"/>
      <c r="J39" s="99"/>
    </row>
    <row r="40" spans="1:10" x14ac:dyDescent="0.25">
      <c r="A40" s="104" t="s">
        <v>59</v>
      </c>
      <c r="B40" s="103">
        <v>220</v>
      </c>
      <c r="D40" s="99"/>
      <c r="E40" s="99"/>
      <c r="F40" s="99"/>
      <c r="G40" s="99"/>
      <c r="H40" s="99"/>
      <c r="I40" s="99"/>
      <c r="J40" s="99"/>
    </row>
    <row r="41" spans="1:10" x14ac:dyDescent="0.25">
      <c r="A41" s="104" t="s">
        <v>58</v>
      </c>
      <c r="B41" s="103">
        <v>3862</v>
      </c>
      <c r="D41" s="99"/>
      <c r="E41" s="99"/>
      <c r="F41" s="99"/>
      <c r="G41" s="99"/>
      <c r="H41" s="99"/>
      <c r="I41" s="99"/>
      <c r="J41" s="99"/>
    </row>
    <row r="42" spans="1:10" x14ac:dyDescent="0.25">
      <c r="A42" s="102" t="s">
        <v>57</v>
      </c>
      <c r="B42" s="101">
        <v>31925</v>
      </c>
      <c r="D42" s="99"/>
      <c r="E42" s="99"/>
      <c r="F42" s="99"/>
      <c r="G42" s="99"/>
      <c r="H42" s="99"/>
      <c r="I42" s="99"/>
      <c r="J42" s="99"/>
    </row>
  </sheetData>
  <mergeCells count="7">
    <mergeCell ref="K28:P28"/>
    <mergeCell ref="B17:I17"/>
    <mergeCell ref="A1:J1"/>
    <mergeCell ref="A4:A5"/>
    <mergeCell ref="J17:P17"/>
    <mergeCell ref="K27:M27"/>
    <mergeCell ref="N27:P27"/>
  </mergeCells>
  <printOptions horizontalCentered="1"/>
  <pageMargins left="0.25" right="0.25" top="0.75" bottom="0.75" header="0.3" footer="0.3"/>
  <pageSetup paperSize="9" scale="86" orientation="landscape" r:id="rId1"/>
  <headerFooter alignWithMargins="0">
    <oddHeader xml:space="preserve">&amp;C&amp;"Arial,Gras" </oddHeader>
    <oddFooter>&amp;C&amp;"Arial,Italique"&amp;8&amp;Z&amp;F&amp;R&amp;D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9"/>
  <sheetViews>
    <sheetView zoomScaleNormal="100" workbookViewId="0">
      <selection activeCell="A9" sqref="A9"/>
    </sheetView>
  </sheetViews>
  <sheetFormatPr baseColWidth="10" defaultColWidth="11.44140625" defaultRowHeight="13.2" x14ac:dyDescent="0.25"/>
  <cols>
    <col min="1" max="1" width="18.88671875" style="21" customWidth="1"/>
    <col min="2" max="2" width="11.6640625" style="21" customWidth="1"/>
    <col min="3" max="5" width="11.6640625" style="22" customWidth="1"/>
    <col min="6" max="6" width="11.6640625" style="13" customWidth="1"/>
    <col min="7" max="7" width="10.88671875" style="13" customWidth="1"/>
    <col min="8" max="16384" width="11.44140625" style="13"/>
  </cols>
  <sheetData>
    <row r="1" spans="1:9" ht="21.75" customHeight="1" x14ac:dyDescent="0.25">
      <c r="A1" s="19" t="s">
        <v>54</v>
      </c>
    </row>
    <row r="2" spans="1:9" x14ac:dyDescent="0.25">
      <c r="I2" s="59"/>
    </row>
    <row r="3" spans="1:9" ht="24.75" customHeight="1" x14ac:dyDescent="0.25">
      <c r="A3" s="19"/>
      <c r="B3" s="167" t="s">
        <v>40</v>
      </c>
      <c r="C3" s="168"/>
      <c r="D3" s="168"/>
      <c r="E3" s="167" t="s">
        <v>41</v>
      </c>
      <c r="I3" s="98"/>
    </row>
    <row r="4" spans="1:9" x14ac:dyDescent="0.25">
      <c r="A4" s="31"/>
      <c r="B4" s="60" t="s">
        <v>3</v>
      </c>
      <c r="C4" s="60" t="s">
        <v>4</v>
      </c>
      <c r="D4" s="60" t="s">
        <v>5</v>
      </c>
      <c r="E4" s="169"/>
      <c r="F4" s="61" t="s">
        <v>2</v>
      </c>
      <c r="G4" s="37" t="s">
        <v>21</v>
      </c>
    </row>
    <row r="5" spans="1:9" x14ac:dyDescent="0.25">
      <c r="A5" s="25" t="s">
        <v>1</v>
      </c>
      <c r="B5" s="89">
        <f>23687*77.31%</f>
        <v>18312.419699999999</v>
      </c>
      <c r="C5" s="89">
        <f>1623*77.31%</f>
        <v>1254.7412999999999</v>
      </c>
      <c r="D5" s="89">
        <f>2887*77.31%</f>
        <v>2231.9396999999999</v>
      </c>
      <c r="E5" s="89">
        <f>7590*77.31%</f>
        <v>5867.8289999999997</v>
      </c>
      <c r="F5" s="90">
        <f>SUM(B5:E5)</f>
        <v>27666.929700000001</v>
      </c>
      <c r="G5" s="58">
        <v>77.3</v>
      </c>
    </row>
    <row r="6" spans="1:9" x14ac:dyDescent="0.25">
      <c r="A6" s="25" t="s">
        <v>0</v>
      </c>
      <c r="B6" s="89">
        <f>23687*22.69%</f>
        <v>5374.5803000000005</v>
      </c>
      <c r="C6" s="89">
        <f>1623*22.69%</f>
        <v>368.25870000000003</v>
      </c>
      <c r="D6" s="89">
        <f>2887*22.69%</f>
        <v>655.0603000000001</v>
      </c>
      <c r="E6" s="89">
        <f>7590*22.69%</f>
        <v>1722.171</v>
      </c>
      <c r="F6" s="90">
        <f>SUM(B6:E6)</f>
        <v>8120.0703000000012</v>
      </c>
      <c r="G6" s="58">
        <v>22.7</v>
      </c>
    </row>
    <row r="7" spans="1:9" x14ac:dyDescent="0.25">
      <c r="A7" s="26" t="s">
        <v>2</v>
      </c>
      <c r="B7" s="91">
        <f t="shared" ref="B7:G7" si="0">SUM(B5:B6)</f>
        <v>23687</v>
      </c>
      <c r="C7" s="91">
        <f t="shared" si="0"/>
        <v>1623</v>
      </c>
      <c r="D7" s="91">
        <f t="shared" si="0"/>
        <v>2887</v>
      </c>
      <c r="E7" s="91">
        <f t="shared" si="0"/>
        <v>7590</v>
      </c>
      <c r="F7" s="90">
        <f t="shared" si="0"/>
        <v>35787</v>
      </c>
      <c r="G7" s="58">
        <f t="shared" si="0"/>
        <v>100</v>
      </c>
    </row>
    <row r="9" spans="1:9" x14ac:dyDescent="0.25">
      <c r="A9" s="28" t="s">
        <v>19</v>
      </c>
      <c r="E9" s="20" t="s">
        <v>12</v>
      </c>
      <c r="H9" s="81"/>
    </row>
  </sheetData>
  <mergeCells count="2">
    <mergeCell ref="B3:D3"/>
    <mergeCell ref="E3:E4"/>
  </mergeCells>
  <printOptions horizontalCentered="1"/>
  <pageMargins left="0.31496062992125984" right="0.19685039370078741" top="0.59055118110236227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4"/>
  <sheetViews>
    <sheetView zoomScale="93" zoomScaleNormal="93" workbookViewId="0">
      <selection activeCell="A13" sqref="A13:A14"/>
    </sheetView>
  </sheetViews>
  <sheetFormatPr baseColWidth="10" defaultColWidth="11.44140625" defaultRowHeight="13.2" x14ac:dyDescent="0.25"/>
  <cols>
    <col min="1" max="1" width="42.44140625" style="10" customWidth="1"/>
    <col min="2" max="2" width="12.44140625" style="11" customWidth="1"/>
    <col min="3" max="3" width="7.109375" style="4" customWidth="1"/>
    <col min="4" max="16384" width="11.44140625" style="9"/>
  </cols>
  <sheetData>
    <row r="1" spans="1:5" ht="17.25" customHeight="1" x14ac:dyDescent="0.25">
      <c r="A1" s="62" t="s">
        <v>55</v>
      </c>
    </row>
    <row r="2" spans="1:5" x14ac:dyDescent="0.25">
      <c r="A2" s="170"/>
      <c r="B2" s="170"/>
    </row>
    <row r="3" spans="1:5" x14ac:dyDescent="0.25">
      <c r="A3" s="33" t="s">
        <v>47</v>
      </c>
      <c r="B3" s="34" t="s">
        <v>2</v>
      </c>
    </row>
    <row r="4" spans="1:5" ht="15.6" x14ac:dyDescent="0.25">
      <c r="A4" s="7" t="s">
        <v>22</v>
      </c>
      <c r="B4" s="87">
        <f>27757+3862</f>
        <v>31619</v>
      </c>
      <c r="D4" s="83"/>
    </row>
    <row r="5" spans="1:5" ht="26.4" x14ac:dyDescent="0.25">
      <c r="A5" s="7" t="s">
        <v>14</v>
      </c>
      <c r="B5" s="87">
        <v>1633</v>
      </c>
    </row>
    <row r="6" spans="1:5" ht="26.4" x14ac:dyDescent="0.25">
      <c r="A6" s="7" t="s">
        <v>7</v>
      </c>
      <c r="B6" s="87">
        <v>259</v>
      </c>
    </row>
    <row r="7" spans="1:5" x14ac:dyDescent="0.25">
      <c r="A7" s="7" t="s">
        <v>8</v>
      </c>
      <c r="B7" s="87">
        <v>50</v>
      </c>
    </row>
    <row r="8" spans="1:5" x14ac:dyDescent="0.25">
      <c r="A8" s="7" t="s">
        <v>9</v>
      </c>
      <c r="B8" s="87">
        <v>649</v>
      </c>
    </row>
    <row r="9" spans="1:5" x14ac:dyDescent="0.25">
      <c r="A9" s="24" t="s">
        <v>13</v>
      </c>
      <c r="B9" s="87">
        <v>1079</v>
      </c>
    </row>
    <row r="10" spans="1:5" ht="26.4" x14ac:dyDescent="0.25">
      <c r="A10" s="24" t="s">
        <v>10</v>
      </c>
      <c r="B10" s="87">
        <v>498</v>
      </c>
    </row>
    <row r="11" spans="1:5" x14ac:dyDescent="0.25">
      <c r="A11" s="6" t="s">
        <v>6</v>
      </c>
      <c r="B11" s="88">
        <f>B4+B5+B6+B7+B8+B9+B10</f>
        <v>35787</v>
      </c>
    </row>
    <row r="13" spans="1:5" x14ac:dyDescent="0.25">
      <c r="A13" s="41" t="s">
        <v>23</v>
      </c>
      <c r="B13" s="12"/>
      <c r="E13" s="5" t="s">
        <v>12</v>
      </c>
    </row>
    <row r="14" spans="1:5" x14ac:dyDescent="0.25">
      <c r="A14" s="28" t="s">
        <v>19</v>
      </c>
      <c r="B14" s="12"/>
    </row>
  </sheetData>
  <mergeCells count="1">
    <mergeCell ref="A2:B2"/>
  </mergeCells>
  <printOptions horizontalCentered="1"/>
  <pageMargins left="0.70866141732283472" right="0.70866141732283472" top="0.94488188976377963" bottom="0.74803149606299213" header="0.31496062992125984" footer="0.31496062992125984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7"/>
  <sheetViews>
    <sheetView workbookViewId="0">
      <selection activeCell="A3" sqref="A3:F5"/>
    </sheetView>
  </sheetViews>
  <sheetFormatPr baseColWidth="10" defaultRowHeight="13.2" x14ac:dyDescent="0.25"/>
  <cols>
    <col min="1" max="1" width="20" customWidth="1"/>
    <col min="2" max="2" width="13.33203125" customWidth="1"/>
    <col min="3" max="3" width="13.6640625" customWidth="1"/>
    <col min="6" max="6" width="12" customWidth="1"/>
  </cols>
  <sheetData>
    <row r="1" spans="1:8" ht="13.8" x14ac:dyDescent="0.25">
      <c r="A1" s="63" t="s">
        <v>56</v>
      </c>
    </row>
    <row r="3" spans="1:8" ht="25.5" customHeight="1" x14ac:dyDescent="0.25">
      <c r="A3" s="65" t="s">
        <v>43</v>
      </c>
      <c r="B3" s="66">
        <v>-25</v>
      </c>
      <c r="C3" s="66" t="s">
        <v>44</v>
      </c>
      <c r="D3" s="66" t="s">
        <v>45</v>
      </c>
      <c r="E3" s="66">
        <v>55</v>
      </c>
      <c r="F3" s="67" t="s">
        <v>2</v>
      </c>
    </row>
    <row r="4" spans="1:8" ht="28.5" customHeight="1" x14ac:dyDescent="0.25">
      <c r="A4" s="68" t="s">
        <v>6</v>
      </c>
      <c r="B4" s="69">
        <v>281</v>
      </c>
      <c r="C4" s="84">
        <v>7942</v>
      </c>
      <c r="D4" s="84">
        <v>18889</v>
      </c>
      <c r="E4" s="84">
        <v>8675</v>
      </c>
      <c r="F4" s="85">
        <f>SUM(B4:E4)</f>
        <v>35787</v>
      </c>
      <c r="H4" s="82"/>
    </row>
    <row r="5" spans="1:8" ht="33.75" customHeight="1" x14ac:dyDescent="0.25">
      <c r="A5" s="68" t="s">
        <v>46</v>
      </c>
      <c r="B5" s="86">
        <f>B4/$F$4</f>
        <v>7.8520133009193291E-3</v>
      </c>
      <c r="C5" s="86">
        <f>C4/$F$4</f>
        <v>0.22192416240534271</v>
      </c>
      <c r="D5" s="86">
        <f>D4/$F$4</f>
        <v>0.52781736384720712</v>
      </c>
      <c r="E5" s="86">
        <f>E4/$F$4</f>
        <v>0.24240646044653086</v>
      </c>
      <c r="F5" s="64">
        <v>1</v>
      </c>
    </row>
    <row r="7" spans="1:8" x14ac:dyDescent="0.25">
      <c r="B7" s="70"/>
      <c r="C7" s="70"/>
      <c r="D7" s="70"/>
      <c r="E7" s="7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Tab 10.1</vt:lpstr>
      <vt:lpstr>Tab 10.2</vt:lpstr>
      <vt:lpstr>Figure 10.1</vt:lpstr>
      <vt:lpstr>Tab 10.3 </vt:lpstr>
      <vt:lpstr>Tab 10.4 </vt:lpstr>
      <vt:lpstr>Tab 10.5</vt:lpstr>
      <vt:lpstr>'Figure 10.1'!Zone_d_impression</vt:lpstr>
      <vt:lpstr>'Tab 10.2'!Zone_d_impression</vt:lpstr>
      <vt:lpstr>'Tab 10.3 '!Zone_d_impression</vt:lpstr>
      <vt:lpstr>'Tab 10.4 '!Zone_d_impression</vt:lpstr>
    </vt:vector>
  </TitlesOfParts>
  <Company>"MENJS-DEPP - Ministère de l'éducation nationale, de la Jeunesse et des Sports - Direction de l'évaluation, de la prospective et de la performance"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Chapitre 10- La politique handicap (Bilan social, édition 2021)</dc:title>
  <dc:creator>"MENJS-DEPP - Ministère de l'éducation nationale, de la Jeunesse et des Sports - Direction de l'évaluation, de la prospective et de la performance"</dc:creator>
  <cp:keywords>absenteisme, action sociale, concours enseignant, congé de maladie, école supérieures du professorat (ESPE), égalité professionnelle, enseignant, formation continue, heure supplémentaire annualisée, parité, personnel, politique sociale, recrutement, rémunération</cp:keywords>
  <cp:lastModifiedBy>Administration centrale</cp:lastModifiedBy>
  <cp:lastPrinted>2020-02-07T08:25:09Z</cp:lastPrinted>
  <dcterms:created xsi:type="dcterms:W3CDTF">2013-05-15T15:11:11Z</dcterms:created>
  <dcterms:modified xsi:type="dcterms:W3CDTF">2021-12-16T16:00:24Z</dcterms:modified>
  <cp:contentStatus>publié</cp:contentStatus>
</cp:coreProperties>
</file>