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M:\str-depp-dve\02_PUBLICATIONS\RSU 2021\WEB\Chapitres\"/>
    </mc:Choice>
  </mc:AlternateContent>
  <bookViews>
    <workbookView xWindow="-120" yWindow="-120" windowWidth="29040" windowHeight="17640" tabRatio="708"/>
  </bookViews>
  <sheets>
    <sheet name="Cartes 12.1" sheetId="34" r:id="rId1"/>
    <sheet name="tab 12.1" sheetId="33" r:id="rId2"/>
    <sheet name="carte 12.2" sheetId="35" r:id="rId3"/>
    <sheet name="carte 12.3" sheetId="36" r:id="rId4"/>
    <sheet name="Tab.12.2" sheetId="37" r:id="rId5"/>
    <sheet name="tab 12.3" sheetId="8" r:id="rId6"/>
    <sheet name="tab_12_4" sheetId="11" r:id="rId7"/>
    <sheet name="carte 12.4" sheetId="21" r:id="rId8"/>
    <sheet name="carte 12.5" sheetId="12" r:id="rId9"/>
    <sheet name="carte 12.6" sheetId="13" r:id="rId10"/>
    <sheet name="carte 12.7" sheetId="14" r:id="rId11"/>
    <sheet name="tab_12_5" sheetId="15" r:id="rId12"/>
    <sheet name="tab 12.6" sheetId="43" r:id="rId13"/>
    <sheet name="tab.12.7" sheetId="44" r:id="rId14"/>
    <sheet name="tab 12,8-1" sheetId="38" r:id="rId15"/>
    <sheet name="tab 12.8-2" sheetId="30" r:id="rId16"/>
    <sheet name=" tab 12.9" sheetId="32" r:id="rId17"/>
    <sheet name="Annexes - tab 12.10" sheetId="42" r:id="rId18"/>
    <sheet name="Annexes- tab_12_11" sheetId="19" r:id="rId19"/>
  </sheets>
  <definedNames>
    <definedName name="_xlnm._FilterDatabase" localSheetId="17" hidden="1">'Annexes - tab 12.10'!$A$4:$E$105</definedName>
    <definedName name="_xlnm._FilterDatabase" localSheetId="7" hidden="1">'carte 12.4'!$A$1:$G$33</definedName>
    <definedName name="_xlnm._FilterDatabase" localSheetId="8" hidden="1">'carte 12.5'!$A$1:$E$1</definedName>
    <definedName name="_xlnm._FilterDatabase" localSheetId="9" hidden="1">'carte 12.6'!$A$1:$F$33</definedName>
    <definedName name="_xlnm._FilterDatabase" localSheetId="10" hidden="1">'carte 12.7'!$A$1:$E$32</definedName>
    <definedName name="_xlnm.Print_Titles" localSheetId="17">'Annexes - tab 12.10'!$1:$4</definedName>
    <definedName name="_xlnm.Print_Area" localSheetId="17">'Annexes - tab 12.10'!$A$1:$D$105</definedName>
    <definedName name="_xlnm.Print_Area" localSheetId="2">'carte 12.2'!$A$1:$L$37</definedName>
    <definedName name="_xlnm.Print_Area" localSheetId="3">'carte 12.3'!$A$1:$N$42</definedName>
    <definedName name="_xlnm.Print_Area" localSheetId="7">'carte 12.4'!$A$1:$H$65</definedName>
    <definedName name="_xlnm.Print_Area" localSheetId="8">'carte 12.5'!$A$1:$H$73</definedName>
    <definedName name="_xlnm.Print_Area" localSheetId="0">'Cartes 12.1'!$A$1:$O$38</definedName>
    <definedName name="_xlnm.Print_Area" localSheetId="1">'tab 12.1'!$A$1:$H$6</definedName>
    <definedName name="_xlnm.Print_Area" localSheetId="6">tab_12_4!$A$1:$G$11</definedName>
  </definedNames>
  <calcPr calcId="162913"/>
</workbook>
</file>

<file path=xl/calcChain.xml><?xml version="1.0" encoding="utf-8"?>
<calcChain xmlns="http://schemas.openxmlformats.org/spreadsheetml/2006/main">
  <c r="I3" i="44" l="1"/>
  <c r="H3" i="44"/>
  <c r="D8" i="43"/>
  <c r="C8" i="43"/>
  <c r="B8" i="43"/>
  <c r="C7" i="43"/>
  <c r="B7" i="43"/>
  <c r="G11" i="11"/>
  <c r="D16" i="30"/>
  <c r="E16" i="30" s="1"/>
  <c r="C16" i="30"/>
  <c r="E15" i="30"/>
  <c r="E14" i="30"/>
  <c r="D13" i="30"/>
  <c r="D20" i="30"/>
  <c r="C13" i="30"/>
  <c r="C20" i="30" s="1"/>
  <c r="E20" i="30" s="1"/>
  <c r="E12" i="30"/>
  <c r="E11" i="30"/>
  <c r="D9" i="30"/>
  <c r="C9" i="30"/>
  <c r="E9" i="30" s="1"/>
  <c r="E8" i="30"/>
  <c r="D6" i="30"/>
  <c r="D19" i="30" s="1"/>
  <c r="C6" i="30"/>
  <c r="C19" i="30" s="1"/>
  <c r="E5" i="30"/>
  <c r="E4" i="30"/>
  <c r="E19" i="37"/>
  <c r="D19" i="37"/>
  <c r="E18" i="37"/>
  <c r="D18" i="37"/>
  <c r="C18" i="37"/>
  <c r="B18" i="37"/>
  <c r="E17" i="37"/>
  <c r="D17" i="37"/>
  <c r="C17" i="37"/>
  <c r="B17" i="37"/>
  <c r="F17" i="37" s="1"/>
  <c r="E16" i="37"/>
  <c r="D16" i="37"/>
  <c r="C16" i="37"/>
  <c r="F16" i="37" s="1"/>
  <c r="B16" i="37"/>
  <c r="B19" i="37" s="1"/>
  <c r="E14" i="37"/>
  <c r="D14" i="37"/>
  <c r="C14" i="37"/>
  <c r="B14" i="37"/>
  <c r="F14" i="37"/>
  <c r="F13" i="37"/>
  <c r="E13" i="37"/>
  <c r="D13" i="37"/>
  <c r="F12" i="37"/>
  <c r="E12" i="37"/>
  <c r="D12" i="37"/>
  <c r="F11" i="37"/>
  <c r="E9" i="37"/>
  <c r="D9" i="37"/>
  <c r="C9" i="37"/>
  <c r="F9" i="37" s="1"/>
  <c r="B9" i="37"/>
  <c r="F8" i="37"/>
  <c r="E8" i="37"/>
  <c r="D8" i="37"/>
  <c r="F7" i="37"/>
  <c r="E7" i="37"/>
  <c r="D7" i="37"/>
  <c r="F6" i="37"/>
  <c r="E6" i="37"/>
  <c r="D6" i="37"/>
  <c r="M33" i="36"/>
  <c r="L33" i="36"/>
  <c r="N33" i="36" s="1"/>
  <c r="N32" i="36"/>
  <c r="N31" i="36"/>
  <c r="N30" i="36"/>
  <c r="N29" i="36"/>
  <c r="N28" i="36"/>
  <c r="N27" i="36"/>
  <c r="N26" i="36"/>
  <c r="N25" i="36"/>
  <c r="N24" i="36"/>
  <c r="N23" i="36"/>
  <c r="N22" i="36"/>
  <c r="N21" i="36"/>
  <c r="N20" i="36"/>
  <c r="N19" i="36"/>
  <c r="N18" i="36"/>
  <c r="N17" i="36"/>
  <c r="N16" i="36"/>
  <c r="N15" i="36"/>
  <c r="N14" i="36"/>
  <c r="N13" i="36"/>
  <c r="N12" i="36"/>
  <c r="N11" i="36"/>
  <c r="N10" i="36"/>
  <c r="N9" i="36"/>
  <c r="N8" i="36"/>
  <c r="N7" i="36"/>
  <c r="N6" i="36"/>
  <c r="N5" i="36"/>
  <c r="N4" i="36"/>
  <c r="N3" i="36"/>
  <c r="N2" i="36"/>
  <c r="K33" i="35"/>
  <c r="J33" i="35"/>
  <c r="E3" i="12"/>
  <c r="E4" i="12"/>
  <c r="E5" i="12"/>
  <c r="E6" i="12"/>
  <c r="E7" i="12"/>
  <c r="E8" i="12"/>
  <c r="E9" i="12"/>
  <c r="E10" i="12"/>
  <c r="E11" i="12"/>
  <c r="E12" i="12"/>
  <c r="E13" i="12"/>
  <c r="E14" i="12"/>
  <c r="E15" i="12"/>
  <c r="E16" i="12"/>
  <c r="E17" i="12"/>
  <c r="E18" i="12"/>
  <c r="E19" i="12"/>
  <c r="E20" i="12"/>
  <c r="E21" i="12"/>
  <c r="E22" i="12"/>
  <c r="E23" i="12"/>
  <c r="E24" i="12"/>
  <c r="E25" i="12"/>
  <c r="E26" i="12"/>
  <c r="E27" i="12"/>
  <c r="E28" i="12"/>
  <c r="E29" i="12"/>
  <c r="E30" i="12"/>
  <c r="E31" i="12"/>
  <c r="E32" i="12"/>
  <c r="E2" i="12"/>
  <c r="D33" i="21"/>
  <c r="H6" i="8"/>
  <c r="H21" i="8"/>
  <c r="B21" i="8"/>
  <c r="D7" i="8"/>
  <c r="D8" i="8"/>
  <c r="D9" i="8"/>
  <c r="D10" i="8"/>
  <c r="D11" i="8"/>
  <c r="D12" i="8"/>
  <c r="D13" i="8"/>
  <c r="D14" i="8"/>
  <c r="D15" i="8"/>
  <c r="D16" i="8"/>
  <c r="D17" i="8"/>
  <c r="D18" i="8"/>
  <c r="D19" i="8"/>
  <c r="D20" i="8"/>
  <c r="D21" i="8"/>
  <c r="D6" i="8"/>
  <c r="C22" i="8"/>
  <c r="H7" i="8"/>
  <c r="H8" i="8"/>
  <c r="H9" i="8"/>
  <c r="H10" i="8"/>
  <c r="H11" i="8"/>
  <c r="H12" i="8"/>
  <c r="H13" i="8"/>
  <c r="H14" i="8"/>
  <c r="H15" i="8"/>
  <c r="H16" i="8"/>
  <c r="H17" i="8"/>
  <c r="H18" i="8"/>
  <c r="H19" i="8"/>
  <c r="H20" i="8"/>
  <c r="F6" i="8"/>
  <c r="D33" i="14"/>
  <c r="C33" i="14"/>
  <c r="E33" i="14"/>
  <c r="F7" i="8"/>
  <c r="F8" i="8"/>
  <c r="F9" i="8"/>
  <c r="F10" i="8"/>
  <c r="F11" i="8"/>
  <c r="F12" i="8"/>
  <c r="F13" i="8"/>
  <c r="F14" i="8"/>
  <c r="F15" i="8"/>
  <c r="F16" i="8"/>
  <c r="F17" i="8"/>
  <c r="F18" i="8"/>
  <c r="F19" i="8"/>
  <c r="F20" i="8"/>
  <c r="E3" i="21"/>
  <c r="E4" i="21"/>
  <c r="E5" i="21"/>
  <c r="E6" i="21"/>
  <c r="E7" i="21"/>
  <c r="E8" i="21"/>
  <c r="E9" i="21"/>
  <c r="E10" i="21"/>
  <c r="E11" i="21"/>
  <c r="E12" i="21"/>
  <c r="E13" i="21"/>
  <c r="E14" i="21"/>
  <c r="E15" i="21"/>
  <c r="E16" i="21"/>
  <c r="E17" i="21"/>
  <c r="E18" i="21"/>
  <c r="E19" i="21"/>
  <c r="E20" i="21"/>
  <c r="E21" i="21"/>
  <c r="E22" i="21"/>
  <c r="E23" i="21"/>
  <c r="E24" i="21"/>
  <c r="E25" i="21"/>
  <c r="E26" i="21"/>
  <c r="E27" i="21"/>
  <c r="E28" i="21"/>
  <c r="E29" i="21"/>
  <c r="E30" i="21"/>
  <c r="E31" i="21"/>
  <c r="E32" i="21"/>
  <c r="E2" i="21"/>
  <c r="C33" i="13"/>
  <c r="C33" i="21"/>
  <c r="D33" i="13"/>
  <c r="G13" i="13" s="1"/>
  <c r="C33" i="12"/>
  <c r="D33" i="12"/>
  <c r="E3" i="13"/>
  <c r="F3" i="13" s="1"/>
  <c r="E4" i="13"/>
  <c r="F4" i="13" s="1"/>
  <c r="E5" i="13"/>
  <c r="F5" i="13"/>
  <c r="E6" i="13"/>
  <c r="F6" i="13" s="1"/>
  <c r="E7" i="13"/>
  <c r="F7" i="13"/>
  <c r="E8" i="13"/>
  <c r="F8" i="13" s="1"/>
  <c r="E9" i="13"/>
  <c r="F9" i="13"/>
  <c r="E10" i="13"/>
  <c r="F10" i="13" s="1"/>
  <c r="E11" i="13"/>
  <c r="F11" i="13"/>
  <c r="E12" i="13"/>
  <c r="F12" i="13"/>
  <c r="E13" i="13"/>
  <c r="F13" i="13"/>
  <c r="E14" i="13"/>
  <c r="F14" i="13" s="1"/>
  <c r="E15" i="13"/>
  <c r="F15" i="13" s="1"/>
  <c r="E16" i="13"/>
  <c r="F16" i="13"/>
  <c r="E17" i="13"/>
  <c r="F17" i="13" s="1"/>
  <c r="E18" i="13"/>
  <c r="F18" i="13" s="1"/>
  <c r="E19" i="13"/>
  <c r="F19" i="13"/>
  <c r="E20" i="13"/>
  <c r="F20" i="13"/>
  <c r="E21" i="13"/>
  <c r="F21" i="13"/>
  <c r="E22" i="13"/>
  <c r="F22" i="13" s="1"/>
  <c r="E23" i="13"/>
  <c r="F23" i="13"/>
  <c r="E24" i="13"/>
  <c r="F24" i="13" s="1"/>
  <c r="E25" i="13"/>
  <c r="F25" i="13" s="1"/>
  <c r="E26" i="13"/>
  <c r="F26" i="13" s="1"/>
  <c r="E27" i="13"/>
  <c r="F27" i="13"/>
  <c r="E28" i="13"/>
  <c r="F28" i="13"/>
  <c r="E29" i="13"/>
  <c r="F29" i="13" s="1"/>
  <c r="E30" i="13"/>
  <c r="F30" i="13" s="1"/>
  <c r="E31" i="13"/>
  <c r="F31" i="13" s="1"/>
  <c r="E32" i="13"/>
  <c r="F32" i="13" s="1"/>
  <c r="E2" i="13"/>
  <c r="E3" i="14"/>
  <c r="E4" i="14"/>
  <c r="E5" i="14"/>
  <c r="E6" i="14"/>
  <c r="E7" i="14"/>
  <c r="E8" i="14"/>
  <c r="E9" i="14"/>
  <c r="E10" i="14"/>
  <c r="E11" i="14"/>
  <c r="E12" i="14"/>
  <c r="E13" i="14"/>
  <c r="E14" i="14"/>
  <c r="E15" i="14"/>
  <c r="E16" i="14"/>
  <c r="E17" i="14"/>
  <c r="E18" i="14"/>
  <c r="E19" i="14"/>
  <c r="E20" i="14"/>
  <c r="E21" i="14"/>
  <c r="E22" i="14"/>
  <c r="E23" i="14"/>
  <c r="E24" i="14"/>
  <c r="E25" i="14"/>
  <c r="E26" i="14"/>
  <c r="E27" i="14"/>
  <c r="E28" i="14"/>
  <c r="E29" i="14"/>
  <c r="E30" i="14"/>
  <c r="E31" i="14"/>
  <c r="E32" i="14"/>
  <c r="E2" i="14"/>
  <c r="F21" i="8"/>
  <c r="G28" i="13"/>
  <c r="F2" i="13"/>
  <c r="G16" i="13"/>
  <c r="G17" i="13"/>
  <c r="G24" i="13" l="1"/>
  <c r="L33" i="35"/>
  <c r="G30" i="13"/>
  <c r="G22" i="13"/>
  <c r="G2" i="13"/>
  <c r="C21" i="30"/>
  <c r="G14" i="13"/>
  <c r="D21" i="30"/>
  <c r="E21" i="30" s="1"/>
  <c r="D17" i="30"/>
  <c r="E17" i="30" s="1"/>
  <c r="C17" i="30"/>
  <c r="G8" i="13"/>
  <c r="E33" i="13"/>
  <c r="G19" i="13"/>
  <c r="G15" i="13"/>
  <c r="G9" i="13"/>
  <c r="F18" i="37"/>
  <c r="C10" i="30"/>
  <c r="E13" i="30"/>
  <c r="E19" i="30"/>
  <c r="D22" i="30"/>
  <c r="C22" i="30"/>
  <c r="G20" i="13"/>
  <c r="G4" i="13"/>
  <c r="D10" i="30"/>
  <c r="E10" i="30" s="1"/>
  <c r="E6" i="30"/>
  <c r="G18" i="13"/>
  <c r="G7" i="13"/>
  <c r="G21" i="13"/>
  <c r="G5" i="13"/>
  <c r="G3" i="13"/>
  <c r="G25" i="13"/>
  <c r="G29" i="13"/>
  <c r="G10" i="13"/>
  <c r="G12" i="13"/>
  <c r="C19" i="37"/>
  <c r="F19" i="37" s="1"/>
  <c r="G31" i="13"/>
  <c r="G6" i="13"/>
  <c r="G23" i="13"/>
  <c r="G11" i="13"/>
  <c r="G32" i="13"/>
  <c r="G27" i="13"/>
  <c r="G26" i="13"/>
  <c r="E22" i="30" l="1"/>
</calcChain>
</file>

<file path=xl/sharedStrings.xml><?xml version="1.0" encoding="utf-8"?>
<sst xmlns="http://schemas.openxmlformats.org/spreadsheetml/2006/main" count="670" uniqueCount="328">
  <si>
    <t>cod_acad</t>
  </si>
  <si>
    <t>AMIENS</t>
  </si>
  <si>
    <t>BESANCON</t>
  </si>
  <si>
    <t>BORDEAUX</t>
  </si>
  <si>
    <t>CAEN</t>
  </si>
  <si>
    <t>CORSE</t>
  </si>
  <si>
    <t>CRETEIL</t>
  </si>
  <si>
    <t>DIJON</t>
  </si>
  <si>
    <t>GRENOBLE</t>
  </si>
  <si>
    <t>GUADELOUPE</t>
  </si>
  <si>
    <t>GUYANE</t>
  </si>
  <si>
    <t>LILLE</t>
  </si>
  <si>
    <t>LIMOGES</t>
  </si>
  <si>
    <t>LYON</t>
  </si>
  <si>
    <t>MARTINIQUE</t>
  </si>
  <si>
    <t>MAYOTTE</t>
  </si>
  <si>
    <t>NANCY-METZ</t>
  </si>
  <si>
    <t>NANTES</t>
  </si>
  <si>
    <t>NICE</t>
  </si>
  <si>
    <t>PARIS</t>
  </si>
  <si>
    <t>POITIERS</t>
  </si>
  <si>
    <t>REIMS</t>
  </si>
  <si>
    <t>RENNES</t>
  </si>
  <si>
    <t>REUNION</t>
  </si>
  <si>
    <t>ROUEN</t>
  </si>
  <si>
    <t>STRASBOURG</t>
  </si>
  <si>
    <t>TOULOUSE</t>
  </si>
  <si>
    <t>VERSAILLES</t>
  </si>
  <si>
    <t>académie</t>
  </si>
  <si>
    <t>AIX_MARS.</t>
  </si>
  <si>
    <t>CLER.-FER.</t>
  </si>
  <si>
    <t>MONTPEL.</t>
  </si>
  <si>
    <t>ORL._TOURS</t>
  </si>
  <si>
    <t>Part des demandes satisfaites (en %)</t>
  </si>
  <si>
    <t>Ensemble</t>
  </si>
  <si>
    <t>Hommes</t>
  </si>
  <si>
    <t>Rapprochement familial</t>
  </si>
  <si>
    <t>Convenances personnelles</t>
  </si>
  <si>
    <t>Total</t>
  </si>
  <si>
    <t>Femmes</t>
  </si>
  <si>
    <t>Nombre de demandes</t>
  </si>
  <si>
    <t>Mouvement spécifique national</t>
  </si>
  <si>
    <t>MOUVEMENTS</t>
  </si>
  <si>
    <t>Postes</t>
  </si>
  <si>
    <t>Demandes</t>
  </si>
  <si>
    <t>Mutés</t>
  </si>
  <si>
    <t>Dont mutés intra</t>
  </si>
  <si>
    <t>Soit en % des demandes</t>
  </si>
  <si>
    <t>Taux de mutation</t>
  </si>
  <si>
    <t>%</t>
  </si>
  <si>
    <t>Théâtre/Cinéma</t>
  </si>
  <si>
    <t>PLP spéc requérant certaines compétences</t>
  </si>
  <si>
    <t>ARTS Disciplines artistiques</t>
  </si>
  <si>
    <t>BTS Economie et gestion</t>
  </si>
  <si>
    <t>BTS Sciences et techniques industrielles</t>
  </si>
  <si>
    <t>BTS Sciences physiques</t>
  </si>
  <si>
    <t xml:space="preserve">DDF ex Chefs de travaux </t>
  </si>
  <si>
    <t>Sections internationales</t>
  </si>
  <si>
    <t>CO/CIO Personnels d'orientation et d'information</t>
  </si>
  <si>
    <t>CPGE Classes préparatoires aux grandes écoles</t>
  </si>
  <si>
    <t xml:space="preserve">Dispositif sportif conventionné         </t>
  </si>
  <si>
    <t>Enseignement en langue bretonne</t>
  </si>
  <si>
    <t>Enseignement en langue corse</t>
  </si>
  <si>
    <t>PLP Dessin arts appliqués aux métiers d'art</t>
  </si>
  <si>
    <t xml:space="preserve">Sections binationales                   </t>
  </si>
  <si>
    <t>Total hors mouvement PLP et CIO</t>
  </si>
  <si>
    <t>Total des demandes des agrégés hors mouvements PLP et CIO</t>
  </si>
  <si>
    <t>Total des demandes des agrégés mouvement CPGE</t>
  </si>
  <si>
    <t>Nombre de participants titulaires</t>
  </si>
  <si>
    <t>Part des enseignants titulaires qui participent au mouvement (en %)</t>
  </si>
  <si>
    <t>Part des demandes de mobilité ayant entrainé mutation parmi les titulaires  (en %)</t>
  </si>
  <si>
    <t>Nombre de participants néo-titulaires</t>
  </si>
  <si>
    <t>Part des néo-titulaires dans les affectations interacadémique  (en %)</t>
  </si>
  <si>
    <t>Taux de satisfaction sur les demandes de maintien dans l’académie de stage  (en %)</t>
  </si>
  <si>
    <t>cod acad</t>
  </si>
  <si>
    <t>Sorties réalisées</t>
  </si>
  <si>
    <t>Total entrants</t>
  </si>
  <si>
    <t>Ratio_entrées_sorties_tit</t>
  </si>
  <si>
    <t>tot entrants titulaires</t>
  </si>
  <si>
    <t>tot entrants neotit</t>
  </si>
  <si>
    <t>tot entrants</t>
  </si>
  <si>
    <t>Part_tit_entrants</t>
  </si>
  <si>
    <t>Néotitulaires demandant le maintien dans leur académie de stage (Vœu 1)</t>
  </si>
  <si>
    <t>dont Néotitulaires restant effectivement dans leur académie</t>
  </si>
  <si>
    <t>Part_neotit_mut_acad_stg_v1</t>
  </si>
  <si>
    <t>Motif de demande de mutation (mvt inter)</t>
  </si>
  <si>
    <t>Nombre de demandes satisfaites</t>
  </si>
  <si>
    <t>Nbre avec une bonification handicap</t>
  </si>
  <si>
    <t>Nbre avec une bonification "Education prioritaire"</t>
  </si>
  <si>
    <t>Nbre sans bonification handicap ou "Education prioritaire"</t>
  </si>
  <si>
    <t>Mutations simultanées</t>
  </si>
  <si>
    <t>N.B. Les bonifications  ne sont pas exclusives : un enseignant peut à la fois bénéficier d’une bonification  « handicap » et d’une bonification</t>
  </si>
  <si>
    <t>Ratio des demandes d'entrée en 1er vœu / demandes de sortie des enseignants titulaires du second degré</t>
  </si>
  <si>
    <t>Ratio des entrées / sorties des enseignants titulaires du second degré</t>
  </si>
  <si>
    <t>Part des titulaires parmi les entrants dans l'académie du second degré (%)</t>
  </si>
  <si>
    <t>Part des néo-titulaires du second degré affectés dans leur académie de stage en 1er vœu (en %)</t>
  </si>
  <si>
    <t>Indicateur parité</t>
  </si>
  <si>
    <t>Code ACA</t>
  </si>
  <si>
    <t>demandes de sortie</t>
  </si>
  <si>
    <t>Demandes entrée en 1er vœu</t>
  </si>
  <si>
    <t>Ratio_entrée 1er vœu s_sorties_tit</t>
  </si>
  <si>
    <t>Part aca dans total</t>
  </si>
  <si>
    <t xml:space="preserve">Nombre </t>
  </si>
  <si>
    <t>« éducation prioritaire ».</t>
  </si>
  <si>
    <t>Lecture : 88,4 % des enseignants du second degré ayant formulé un premier vœu motivé par un rapprochement familial et bénéficiant d’une bonification pour handicap ont obtenu une mutation (pas nécessairement sur ce premier vœu).</t>
  </si>
  <si>
    <t>Académie</t>
  </si>
  <si>
    <t>Candidats désirant sortir</t>
  </si>
  <si>
    <t>Demandes d'entrée Vœu 1</t>
  </si>
  <si>
    <t>Ratio_dem_entrée_v1_dem_sorties_tit</t>
  </si>
  <si>
    <t>002</t>
  </si>
  <si>
    <t>AIX-MARSEILLE</t>
  </si>
  <si>
    <t>020</t>
  </si>
  <si>
    <t>003</t>
  </si>
  <si>
    <t>004</t>
  </si>
  <si>
    <t>005</t>
  </si>
  <si>
    <t>006</t>
  </si>
  <si>
    <t>CLERMONT-FERRAND</t>
  </si>
  <si>
    <t>027</t>
  </si>
  <si>
    <t>024</t>
  </si>
  <si>
    <t>007</t>
  </si>
  <si>
    <t>008</t>
  </si>
  <si>
    <t>032</t>
  </si>
  <si>
    <t>033</t>
  </si>
  <si>
    <t>009</t>
  </si>
  <si>
    <t>022</t>
  </si>
  <si>
    <t>010</t>
  </si>
  <si>
    <t>031</t>
  </si>
  <si>
    <t>043</t>
  </si>
  <si>
    <t>011</t>
  </si>
  <si>
    <t>MONTPELLIER</t>
  </si>
  <si>
    <t>012</t>
  </si>
  <si>
    <t>017</t>
  </si>
  <si>
    <t>023</t>
  </si>
  <si>
    <t>018</t>
  </si>
  <si>
    <t>ORLEANS-TOURS</t>
  </si>
  <si>
    <t>001</t>
  </si>
  <si>
    <t>013</t>
  </si>
  <si>
    <t>019</t>
  </si>
  <si>
    <t>014</t>
  </si>
  <si>
    <t>028</t>
  </si>
  <si>
    <t>021</t>
  </si>
  <si>
    <t>044</t>
  </si>
  <si>
    <t>SAINT-PIERRE-ET-MIQUELON</t>
  </si>
  <si>
    <t>015</t>
  </si>
  <si>
    <t>016</t>
  </si>
  <si>
    <t>025</t>
  </si>
  <si>
    <t>Nombre de participants au mouvement interdépartemental</t>
  </si>
  <si>
    <t>Part des demandes de mobilité ayant entrainé mutation (en %)</t>
  </si>
  <si>
    <t>Satisfaits</t>
  </si>
  <si>
    <t>Ratio_sorties_realisées_sorties_dem</t>
  </si>
  <si>
    <t>tot_entrants</t>
  </si>
  <si>
    <t>tot_sortants</t>
  </si>
  <si>
    <t>Ratio_entrées_sorties_realisées</t>
  </si>
  <si>
    <t>Motif de demande de mutation</t>
  </si>
  <si>
    <t xml:space="preserve"> Nombre de demandes </t>
  </si>
  <si>
    <t xml:space="preserve"> Nombre de demandes satisfaites</t>
  </si>
  <si>
    <t>avec une bonification 
« handicap »
800 points ou 
100 points</t>
  </si>
  <si>
    <t>sans bonification</t>
  </si>
  <si>
    <t>« handicap »</t>
  </si>
  <si>
    <t>Vœux liés</t>
  </si>
  <si>
    <t>Département</t>
  </si>
  <si>
    <r>
      <t>Ratio des demandes d’entrée en 1</t>
    </r>
    <r>
      <rPr>
        <b/>
        <vertAlign val="superscript"/>
        <sz val="8"/>
        <color indexed="63"/>
        <rFont val="Arial"/>
        <family val="2"/>
      </rPr>
      <t>er</t>
    </r>
    <r>
      <rPr>
        <b/>
        <sz val="4.5"/>
        <color indexed="63"/>
        <rFont val="Arial"/>
        <family val="2"/>
      </rPr>
      <t xml:space="preserve"> </t>
    </r>
    <r>
      <rPr>
        <b/>
        <sz val="8"/>
        <color indexed="63"/>
        <rFont val="Arial"/>
        <family val="2"/>
      </rPr>
      <t>vœu / demande de sorties</t>
    </r>
  </si>
  <si>
    <t>Ratio des sorties réalisées sur les sorties demandées par les enseignants titulaires du 1er degré public</t>
  </si>
  <si>
    <r>
      <t>Ratio des entrées sur les sorties réalisées par les enseignants titulaires du 1</t>
    </r>
    <r>
      <rPr>
        <b/>
        <vertAlign val="superscript"/>
        <sz val="8"/>
        <color indexed="63"/>
        <rFont val="Arial"/>
        <family val="2"/>
      </rPr>
      <t>er</t>
    </r>
    <r>
      <rPr>
        <b/>
        <sz val="4.5"/>
        <color indexed="63"/>
        <rFont val="Arial"/>
        <family val="2"/>
      </rPr>
      <t xml:space="preserve"> </t>
    </r>
    <r>
      <rPr>
        <b/>
        <sz val="8"/>
        <color indexed="63"/>
        <rFont val="Arial"/>
        <family val="2"/>
      </rPr>
      <t>degré public</t>
    </r>
  </si>
  <si>
    <t>Ain</t>
  </si>
  <si>
    <t>Aisne</t>
  </si>
  <si>
    <t>Allier</t>
  </si>
  <si>
    <t>Alpes-de-Haute-Provence</t>
  </si>
  <si>
    <t>Alpes-Maritimes</t>
  </si>
  <si>
    <t>Ardèche</t>
  </si>
  <si>
    <t>Ardennes</t>
  </si>
  <si>
    <t>Ariège</t>
  </si>
  <si>
    <t>Aube</t>
  </si>
  <si>
    <t>Aude</t>
  </si>
  <si>
    <t>Aveyron</t>
  </si>
  <si>
    <t>Bas-Rhin</t>
  </si>
  <si>
    <t>Bouches-du-Rhône</t>
  </si>
  <si>
    <t>Calvados</t>
  </si>
  <si>
    <t>Cantal</t>
  </si>
  <si>
    <t>Charente</t>
  </si>
  <si>
    <t>Charente-Maritime</t>
  </si>
  <si>
    <t>Cher</t>
  </si>
  <si>
    <t>Corrèze</t>
  </si>
  <si>
    <t>Corse-du-Sud</t>
  </si>
  <si>
    <t>Côte-d’Or</t>
  </si>
  <si>
    <t>Cotes-d’Armor</t>
  </si>
  <si>
    <t>Creuse</t>
  </si>
  <si>
    <t>Deux-Sèvres</t>
  </si>
  <si>
    <t>Dordogne</t>
  </si>
  <si>
    <t>Doubs</t>
  </si>
  <si>
    <t>Drome</t>
  </si>
  <si>
    <t>Essonne</t>
  </si>
  <si>
    <t>Eure</t>
  </si>
  <si>
    <t>Eure-et-Loir</t>
  </si>
  <si>
    <t>Finistère</t>
  </si>
  <si>
    <t>Gard</t>
  </si>
  <si>
    <t>Gers</t>
  </si>
  <si>
    <t>Gironde</t>
  </si>
  <si>
    <t>Guadeloupe</t>
  </si>
  <si>
    <t>Guyane</t>
  </si>
  <si>
    <t>Haute-Savoie</t>
  </si>
  <si>
    <t>Haute-Corse</t>
  </si>
  <si>
    <t>Haute-Garonne</t>
  </si>
  <si>
    <t>Haute-Loire</t>
  </si>
  <si>
    <t>Haute-Marne</t>
  </si>
  <si>
    <t>Hautes-Alpes</t>
  </si>
  <si>
    <t>Haute-Saône</t>
  </si>
  <si>
    <t>Hautes-Pyrénées</t>
  </si>
  <si>
    <t>Haute-Vienne</t>
  </si>
  <si>
    <t>Haut-Rhin</t>
  </si>
  <si>
    <t>Hauts-De-Seine</t>
  </si>
  <si>
    <t>Hérault</t>
  </si>
  <si>
    <t>Ille-et-Vilaine</t>
  </si>
  <si>
    <t>Indre</t>
  </si>
  <si>
    <t>Indre-et-Loire</t>
  </si>
  <si>
    <t>Isère</t>
  </si>
  <si>
    <t>Jura</t>
  </si>
  <si>
    <t>Landes</t>
  </si>
  <si>
    <t>Loire</t>
  </si>
  <si>
    <t>Loire-Atlantique</t>
  </si>
  <si>
    <t>Loiret</t>
  </si>
  <si>
    <t>Loir-et-Cher</t>
  </si>
  <si>
    <t>Lot</t>
  </si>
  <si>
    <t>Lot-et-Garonne</t>
  </si>
  <si>
    <t>Lozère</t>
  </si>
  <si>
    <t>Maine-et-Loire</t>
  </si>
  <si>
    <t>Manche</t>
  </si>
  <si>
    <t>Marne</t>
  </si>
  <si>
    <t>Martinique</t>
  </si>
  <si>
    <t>Mayenne</t>
  </si>
  <si>
    <t>Mayotte</t>
  </si>
  <si>
    <t>Meurthe-et-Moselle</t>
  </si>
  <si>
    <t>Meuse</t>
  </si>
  <si>
    <t>Morbihan</t>
  </si>
  <si>
    <t>Moselle</t>
  </si>
  <si>
    <t>Nièvre</t>
  </si>
  <si>
    <t>Nord</t>
  </si>
  <si>
    <t>Oise</t>
  </si>
  <si>
    <t>Orne</t>
  </si>
  <si>
    <t>Paris</t>
  </si>
  <si>
    <t>Pas-de-Calais</t>
  </si>
  <si>
    <t>Puy-de-Dôme</t>
  </si>
  <si>
    <t>Pyrénées-Atlantiques</t>
  </si>
  <si>
    <t>Pyrénées-Orientales</t>
  </si>
  <si>
    <t>Réunion (La)</t>
  </si>
  <si>
    <t>Rhône</t>
  </si>
  <si>
    <t>Saône-et-Loire</t>
  </si>
  <si>
    <t>Sarthe</t>
  </si>
  <si>
    <t>Savoie</t>
  </si>
  <si>
    <t>Seine-Maritime</t>
  </si>
  <si>
    <t>Seine-et-Marne</t>
  </si>
  <si>
    <t>Seine-Saint-Denis</t>
  </si>
  <si>
    <t>Somme</t>
  </si>
  <si>
    <t>Tarn</t>
  </si>
  <si>
    <t>Tarn-et-Garonne</t>
  </si>
  <si>
    <t>Territoire de Belfort</t>
  </si>
  <si>
    <t>Val-de-Marne</t>
  </si>
  <si>
    <t>Val-d’Oise</t>
  </si>
  <si>
    <t>Var</t>
  </si>
  <si>
    <t>Vaucluse</t>
  </si>
  <si>
    <t>Vendée</t>
  </si>
  <si>
    <t>Vienne</t>
  </si>
  <si>
    <t>Vosges</t>
  </si>
  <si>
    <t>Yonne</t>
  </si>
  <si>
    <t>Yvelines</t>
  </si>
  <si>
    <t>Nombre de mutations réalisées</t>
  </si>
  <si>
    <t>Taux de satisfaction (en %)</t>
  </si>
  <si>
    <t>Personnel de direction</t>
  </si>
  <si>
    <t>IA-IPR</t>
  </si>
  <si>
    <t>IEN</t>
  </si>
  <si>
    <t>Total personnel d’inspection</t>
  </si>
  <si>
    <t>Nombre de participants aux mouvements des personnels de direction et d’inspection</t>
  </si>
  <si>
    <t>Personnel d'inspection</t>
  </si>
  <si>
    <t>Nombre d'agents ayant formulé une demande</t>
  </si>
  <si>
    <t>Attachés d'administration de l'État (AAE)</t>
  </si>
  <si>
    <t>Filière administrative</t>
  </si>
  <si>
    <t>Secrétaires administratifs de l'Éducation nationale et de l'Enseignement supérieur (SAENES)</t>
  </si>
  <si>
    <t>Adjoints administratifs de l’Éducation nationale et de l’Enseignement supérieur (ADJAENES)</t>
  </si>
  <si>
    <t>Total filière administrative</t>
  </si>
  <si>
    <t xml:space="preserve"> Médecins de l’éducation nationale (MEN)</t>
  </si>
  <si>
    <t xml:space="preserve"> Conseillers techniques de service social des administrations de l’Etat (CTSSAE)</t>
  </si>
  <si>
    <t>Filière santé-sociale</t>
  </si>
  <si>
    <t>Infirmiers de l’Éducation nationale et de l’Enseignement supérieur (INFENES)</t>
  </si>
  <si>
    <t>Assistants de service social des administrations de l’État (ASSAE)</t>
  </si>
  <si>
    <t>Total filière santé-sociale</t>
  </si>
  <si>
    <t xml:space="preserve"> Total</t>
  </si>
  <si>
    <t>Part des demandes de mobilité ayant entrainé mutation</t>
  </si>
  <si>
    <t>Demandes de mutation au titre du CIMM</t>
  </si>
  <si>
    <t>Mutations réalisées au titre du CIMM</t>
  </si>
  <si>
    <t>Taux de satisfaction en %</t>
  </si>
  <si>
    <t>Filière</t>
  </si>
  <si>
    <t>Corps</t>
  </si>
  <si>
    <t>Administrative</t>
  </si>
  <si>
    <t>Santé-sociale</t>
  </si>
  <si>
    <t>Infirmiers de l’Éducation nationale et de l’Enseignement supérieur (INFENES) Catégorie A</t>
  </si>
  <si>
    <t>Tableau 12.1 - Enseignants du premier degré public</t>
  </si>
  <si>
    <t>Tableau 12.3 - Mouvement spécifique national</t>
  </si>
  <si>
    <t>Tableau 12.4 - Enseignants titulaires du second degré public</t>
  </si>
  <si>
    <r>
      <t xml:space="preserve">Tableau 12.7 - </t>
    </r>
    <r>
      <rPr>
        <b/>
        <sz val="10"/>
        <color indexed="8"/>
        <rFont val="Arial"/>
        <family val="2"/>
      </rPr>
      <t>Personnels de direction et d’inspection</t>
    </r>
  </si>
  <si>
    <t>Source : MENJS-MESRI-DGRH-B2.</t>
  </si>
  <si>
    <t>Source : MENJS-MESRI-DGRH-B2</t>
  </si>
  <si>
    <t>Source : MENJS-MESRI-DGRH-B2-2</t>
  </si>
  <si>
    <t>Source : MENJS-MESRI-DGRH-E</t>
  </si>
  <si>
    <t xml:space="preserve"> </t>
  </si>
  <si>
    <t>Tableau 12.11 - Données relatives aux cartes du mouvement interacadémique des enseignants du second degré public en 2020</t>
  </si>
  <si>
    <t xml:space="preserve">  -</t>
  </si>
  <si>
    <t>Tableau 12.5 - Répartition des demandes et des mutations des enseignants titulaires du second degré par motif du premier vœu, mouvement interacadémique 2020</t>
  </si>
  <si>
    <t>Tableau 12.2 - Répartition des demandes et des mutations des enseignants du premier degré par motif du premier vœu, mouvement interdépartemental 2020</t>
  </si>
  <si>
    <r>
      <t>Tableau 12.8-1 - Opérations de mutation inter-académiques</t>
    </r>
    <r>
      <rPr>
        <b/>
        <vertAlign val="superscript"/>
        <sz val="8"/>
        <color indexed="8"/>
        <rFont val="Arial"/>
        <family val="2"/>
      </rPr>
      <t xml:space="preserve">1 </t>
    </r>
    <r>
      <rPr>
        <b/>
        <sz val="8"/>
        <color indexed="8"/>
        <rFont val="Arial"/>
        <family val="2"/>
      </rPr>
      <t xml:space="preserve">et nationales </t>
    </r>
    <r>
      <rPr>
        <b/>
        <vertAlign val="superscript"/>
        <sz val="8"/>
        <color indexed="8"/>
        <rFont val="Arial"/>
        <family val="2"/>
      </rPr>
      <t xml:space="preserve">2 </t>
    </r>
    <r>
      <rPr>
        <b/>
        <sz val="8"/>
        <color indexed="8"/>
        <rFont val="Arial"/>
        <family val="2"/>
      </rPr>
      <t>des personnels administratifs, sociaux et de santé</t>
    </r>
  </si>
  <si>
    <t>Nombre de participants aux op.mut.</t>
  </si>
  <si>
    <t>1. Les op.mut. concernent les attachés d’administration de l’Etat (AAE) et les secrétaires administratifs de l'Éducation nationale et de l'Enseignement supérieur (SAENES)</t>
  </si>
  <si>
    <t>2. Les op.mut.nationales concernent les médecins de l’Éducation nationale (MEN) et les conseillers techniques de service social des administrations de l’État (CTSSAE)</t>
  </si>
  <si>
    <t>Tableau 12.8-2 – Opérations de mutation des personnels administratifs, sociaux et de santé en 2020</t>
  </si>
  <si>
    <r>
      <t xml:space="preserve">Total op.mut. inter-académiques </t>
    </r>
    <r>
      <rPr>
        <b/>
        <vertAlign val="superscript"/>
        <sz val="9"/>
        <color indexed="63"/>
        <rFont val="Arial"/>
        <family val="2"/>
      </rPr>
      <t>1</t>
    </r>
    <r>
      <rPr>
        <b/>
        <sz val="9"/>
        <color indexed="63"/>
        <rFont val="Arial"/>
        <family val="2"/>
      </rPr>
      <t xml:space="preserve"> </t>
    </r>
  </si>
  <si>
    <r>
      <t xml:space="preserve">Total op.mut. inter-académiques à gestion déconcentrée </t>
    </r>
    <r>
      <rPr>
        <b/>
        <vertAlign val="superscript"/>
        <sz val="9"/>
        <color indexed="63"/>
        <rFont val="Arial"/>
        <family val="2"/>
      </rPr>
      <t>2</t>
    </r>
  </si>
  <si>
    <r>
      <t xml:space="preserve">Total op.mut. nationales </t>
    </r>
    <r>
      <rPr>
        <b/>
        <vertAlign val="superscript"/>
        <sz val="9"/>
        <color indexed="63"/>
        <rFont val="Arial"/>
        <family val="2"/>
      </rPr>
      <t>3</t>
    </r>
  </si>
  <si>
    <r>
      <t xml:space="preserve">Total op.mut. inter-académique à gestion déconcentrée </t>
    </r>
    <r>
      <rPr>
        <b/>
        <vertAlign val="superscript"/>
        <sz val="9"/>
        <color indexed="63"/>
        <rFont val="Arial"/>
        <family val="2"/>
      </rPr>
      <t>2</t>
    </r>
  </si>
  <si>
    <t>Total op.mut. inter-académiques</t>
  </si>
  <si>
    <t>Total op.mut. Nationales</t>
  </si>
  <si>
    <t>Total op.mut. inter-académiques à gestion déconcentrée</t>
  </si>
  <si>
    <t>Source : MENJS/MESRI-DGRH-C2-1 et enquête MENJS/MESRI-C2-1 sur les op.mut. inter-académiques à gestion déconcentrée</t>
  </si>
  <si>
    <t>1. Les op.mut. inter-académiques concernent les attachés d’administration de l’Etat (AAE) et les secrétaires administratifs de l'Éducation nationale et de l'Enseignement supérieur (SAENES)</t>
  </si>
  <si>
    <t xml:space="preserve">2. Les op.mut. inter-académiques à gestion déconcentrée concernent les adjoints administratifs de l’Éducation nationale et de l’Enseignement supérieur (ADJAENES), les infirmiers de l’Éducation nationale et de l’Enseignement supérieur (INFENES) et les assistants de service social des administrations de l’État (ASSAE) </t>
  </si>
  <si>
    <t>3 Les op.mut. nationales concernent les médecins de l’Éducation nationale (MEN) et les conseillers techniques de service social des administrations de l’État (CTSSAE)</t>
  </si>
  <si>
    <t xml:space="preserve">Source : MENJS-MESRI DGRH C2-1 et enquête MENJS-MESRI DGRH C2-1 sur les op.mut. interacadémiques à gestion déconcentrée. </t>
  </si>
  <si>
    <t>Tableau 12.10 - Données relatives aux cartes du mouvement interdépartemental du premier degré public en 2020</t>
  </si>
  <si>
    <r>
      <t xml:space="preserve">Tableau 12.9 : Opérations de mutation des personnels administratifs, sociaux et de santé au titre du </t>
    </r>
    <r>
      <rPr>
        <b/>
        <sz val="10"/>
        <color indexed="8"/>
        <rFont val="Arial"/>
        <family val="2"/>
      </rPr>
      <t>centre des intérêts matériels et moraux en 2020</t>
    </r>
  </si>
  <si>
    <t>Tableau 12.6 - Mouvement des personnels de direction et d’inspection, en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</si>
</sst>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 _€_-;\-* #,##0.00\ _€_-;_-* &quot;-&quot;??\ _€_-;_-@_-"/>
    <numFmt numFmtId="165" formatCode="0.0"/>
    <numFmt numFmtId="166" formatCode="_-* #,##0\ _€_-;\-* #,##0\ _€_-;_-* &quot;-&quot;??\ _€_-;_-@_-"/>
    <numFmt numFmtId="167" formatCode="0.000"/>
    <numFmt numFmtId="168" formatCode="0.0000%"/>
    <numFmt numFmtId="169" formatCode="0.0%"/>
    <numFmt numFmtId="170" formatCode="_-* #,##0.0\ _€_-;\-* #,##0.0\ _€_-;_-* &quot;-&quot;??\ _€_-;_-@_-"/>
  </numFmts>
  <fonts count="43" x14ac:knownFonts="1">
    <font>
      <sz val="10"/>
      <color theme="1"/>
      <name val="Arial"/>
      <family val="2"/>
    </font>
    <font>
      <sz val="10"/>
      <name val="Arial"/>
      <family val="2"/>
    </font>
    <font>
      <sz val="8"/>
      <name val="Arial"/>
      <family val="2"/>
    </font>
    <font>
      <b/>
      <sz val="10"/>
      <name val="Arial"/>
      <family val="2"/>
    </font>
    <font>
      <b/>
      <sz val="8"/>
      <name val="Arial"/>
      <family val="2"/>
    </font>
    <font>
      <b/>
      <sz val="9.5"/>
      <name val="Arial"/>
      <family val="2"/>
    </font>
    <font>
      <b/>
      <vertAlign val="superscript"/>
      <sz val="8"/>
      <color indexed="63"/>
      <name val="Arial"/>
      <family val="2"/>
    </font>
    <font>
      <b/>
      <sz val="4.5"/>
      <color indexed="63"/>
      <name val="Arial"/>
      <family val="2"/>
    </font>
    <font>
      <b/>
      <sz val="8"/>
      <color indexed="63"/>
      <name val="Arial"/>
      <family val="2"/>
    </font>
    <font>
      <b/>
      <sz val="10"/>
      <color indexed="8"/>
      <name val="Arial"/>
      <family val="2"/>
    </font>
    <font>
      <b/>
      <vertAlign val="superscript"/>
      <sz val="9"/>
      <color indexed="63"/>
      <name val="Arial"/>
      <family val="2"/>
    </font>
    <font>
      <b/>
      <sz val="9"/>
      <color indexed="63"/>
      <name val="Arial"/>
      <family val="2"/>
    </font>
    <font>
      <b/>
      <vertAlign val="superscript"/>
      <sz val="8"/>
      <color indexed="8"/>
      <name val="Arial"/>
      <family val="2"/>
    </font>
    <font>
      <b/>
      <sz val="8"/>
      <color indexed="8"/>
      <name val="Arial"/>
      <family val="2"/>
    </font>
    <font>
      <sz val="8"/>
      <name val="Times New Roman"/>
      <family val="1"/>
    </font>
    <font>
      <sz val="7"/>
      <name val="Arial"/>
      <family val="2"/>
    </font>
    <font>
      <sz val="10"/>
      <color theme="1"/>
      <name val="Arial"/>
      <family val="2"/>
    </font>
    <font>
      <sz val="11"/>
      <color theme="1"/>
      <name val="Calibri"/>
      <family val="2"/>
      <scheme val="minor"/>
    </font>
    <font>
      <i/>
      <sz val="10"/>
      <color theme="1"/>
      <name val="Arial"/>
      <family val="2"/>
    </font>
    <font>
      <b/>
      <sz val="10"/>
      <color theme="1"/>
      <name val="Arial"/>
      <family val="2"/>
    </font>
    <font>
      <b/>
      <sz val="7"/>
      <color rgb="FFFF0000"/>
      <name val="Arial"/>
      <family val="2"/>
    </font>
    <font>
      <sz val="7"/>
      <color theme="1"/>
      <name val="Arial"/>
      <family val="2"/>
    </font>
    <font>
      <b/>
      <sz val="7"/>
      <color theme="1"/>
      <name val="Arial"/>
      <family val="2"/>
    </font>
    <font>
      <b/>
      <sz val="9"/>
      <color theme="0"/>
      <name val="Arial"/>
      <family val="2"/>
    </font>
    <font>
      <sz val="9.5"/>
      <color rgb="FFA6193B"/>
      <name val="Arial"/>
      <family val="2"/>
    </font>
    <font>
      <b/>
      <sz val="10"/>
      <color rgb="FF231F20"/>
      <name val="Arial"/>
      <family val="2"/>
    </font>
    <font>
      <sz val="10"/>
      <color rgb="FF231F20"/>
      <name val="Arial"/>
      <family val="2"/>
    </font>
    <font>
      <b/>
      <sz val="8"/>
      <color rgb="FF231F20"/>
      <name val="Arial"/>
      <family val="2"/>
    </font>
    <font>
      <sz val="8"/>
      <color rgb="FF231F20"/>
      <name val="Arial"/>
      <family val="2"/>
    </font>
    <font>
      <sz val="12"/>
      <color theme="1"/>
      <name val="Times New Roman"/>
      <family val="1"/>
    </font>
    <font>
      <sz val="10"/>
      <color rgb="FF000000"/>
      <name val="Arial"/>
      <family val="2"/>
    </font>
    <font>
      <b/>
      <sz val="10"/>
      <color rgb="FF000000"/>
      <name val="Arial"/>
      <family val="2"/>
    </font>
    <font>
      <i/>
      <sz val="10"/>
      <color rgb="FF000000"/>
      <name val="Arial"/>
      <family val="2"/>
    </font>
    <font>
      <sz val="9"/>
      <color theme="1"/>
      <name val="Arial"/>
      <family val="2"/>
    </font>
    <font>
      <b/>
      <sz val="9"/>
      <color rgb="FF231F20"/>
      <name val="Arial"/>
      <family val="2"/>
    </font>
    <font>
      <sz val="9"/>
      <color rgb="FF231F20"/>
      <name val="Arial"/>
      <family val="2"/>
    </font>
    <font>
      <b/>
      <sz val="9"/>
      <color theme="1"/>
      <name val="Arial"/>
      <family val="2"/>
    </font>
    <font>
      <b/>
      <sz val="8"/>
      <color theme="1"/>
      <name val="Arial"/>
      <family val="2"/>
    </font>
    <font>
      <sz val="8"/>
      <color theme="1"/>
      <name val="Arial"/>
      <family val="2"/>
    </font>
    <font>
      <sz val="10"/>
      <color theme="1"/>
      <name val="Calibri"/>
      <family val="2"/>
    </font>
    <font>
      <b/>
      <sz val="11"/>
      <color theme="1"/>
      <name val="Arial"/>
      <family val="2"/>
    </font>
    <font>
      <sz val="8"/>
      <color theme="1"/>
      <name val="Times New Roman"/>
      <family val="1"/>
    </font>
    <font>
      <sz val="9"/>
      <color theme="1"/>
      <name val="Times New Roman"/>
      <family val="1"/>
    </font>
  </fonts>
  <fills count="12">
    <fill>
      <patternFill patternType="none"/>
    </fill>
    <fill>
      <patternFill patternType="gray125"/>
    </fill>
    <fill>
      <patternFill patternType="solid">
        <fgColor rgb="FFFFFF99"/>
        <bgColor indexed="64"/>
      </patternFill>
    </fill>
    <fill>
      <patternFill patternType="solid">
        <fgColor rgb="FFD8D8D8"/>
        <bgColor indexed="64"/>
      </patternFill>
    </fill>
    <fill>
      <patternFill patternType="solid">
        <fgColor theme="4" tint="0.59999389629810485"/>
        <bgColor indexed="64"/>
      </patternFill>
    </fill>
    <fill>
      <patternFill patternType="solid">
        <fgColor rgb="FFC00000"/>
        <bgColor indexed="64"/>
      </patternFill>
    </fill>
    <fill>
      <patternFill patternType="solid">
        <fgColor theme="0" tint="-0.14999847407452621"/>
        <bgColor indexed="64"/>
      </patternFill>
    </fill>
    <fill>
      <patternFill patternType="solid">
        <fgColor rgb="FFBECDE4"/>
        <bgColor indexed="64"/>
      </patternFill>
    </fill>
    <fill>
      <patternFill patternType="solid">
        <fgColor rgb="FFEAEEF6"/>
        <bgColor indexed="64"/>
      </patternFill>
    </fill>
    <fill>
      <patternFill patternType="solid">
        <fgColor rgb="FFDBE2EF"/>
        <bgColor indexed="64"/>
      </patternFill>
    </fill>
    <fill>
      <patternFill patternType="solid">
        <fgColor theme="4" tint="0.79998168889431442"/>
        <bgColor indexed="64"/>
      </patternFill>
    </fill>
    <fill>
      <patternFill patternType="solid">
        <fgColor theme="0"/>
        <bgColor indexed="64"/>
      </patternFill>
    </fill>
  </fills>
  <borders count="85">
    <border>
      <left/>
      <right/>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medium">
        <color rgb="FF000000"/>
      </right>
      <top style="medium">
        <color indexed="64"/>
      </top>
      <bottom style="medium">
        <color indexed="64"/>
      </bottom>
      <diagonal/>
    </border>
    <border>
      <left style="medium">
        <color indexed="64"/>
      </left>
      <right style="medium">
        <color rgb="FFFFFFFF"/>
      </right>
      <top style="medium">
        <color indexed="64"/>
      </top>
      <bottom style="medium">
        <color rgb="FF005E9E"/>
      </bottom>
      <diagonal/>
    </border>
    <border>
      <left/>
      <right style="medium">
        <color rgb="FFFFFFFF"/>
      </right>
      <top style="medium">
        <color indexed="64"/>
      </top>
      <bottom style="medium">
        <color rgb="FF005E9E"/>
      </bottom>
      <diagonal/>
    </border>
    <border>
      <left/>
      <right/>
      <top style="medium">
        <color indexed="64"/>
      </top>
      <bottom style="medium">
        <color rgb="FF005E9E"/>
      </bottom>
      <diagonal/>
    </border>
    <border>
      <left style="thin">
        <color indexed="64"/>
      </left>
      <right style="thin">
        <color indexed="64"/>
      </right>
      <top style="medium">
        <color indexed="64"/>
      </top>
      <bottom style="medium">
        <color rgb="FF005E9E"/>
      </bottom>
      <diagonal/>
    </border>
    <border>
      <left style="thin">
        <color indexed="64"/>
      </left>
      <right style="medium">
        <color indexed="64"/>
      </right>
      <top style="medium">
        <color indexed="64"/>
      </top>
      <bottom style="medium">
        <color rgb="FF005E9E"/>
      </bottom>
      <diagonal/>
    </border>
    <border>
      <left style="medium">
        <color indexed="64"/>
      </left>
      <right style="medium">
        <color rgb="FFFFFFFF"/>
      </right>
      <top/>
      <bottom style="medium">
        <color rgb="FFFFFFFF"/>
      </bottom>
      <diagonal/>
    </border>
    <border>
      <left/>
      <right style="medium">
        <color rgb="FFFFFFFF"/>
      </right>
      <top/>
      <bottom style="medium">
        <color rgb="FFFFFFFF"/>
      </bottom>
      <diagonal/>
    </border>
    <border>
      <left/>
      <right/>
      <top/>
      <bottom style="medium">
        <color rgb="FFFFFFFF"/>
      </bottom>
      <diagonal/>
    </border>
    <border>
      <left style="thin">
        <color indexed="64"/>
      </left>
      <right style="thin">
        <color indexed="64"/>
      </right>
      <top/>
      <bottom style="medium">
        <color rgb="FFFFFFFF"/>
      </bottom>
      <diagonal/>
    </border>
    <border>
      <left style="thin">
        <color indexed="64"/>
      </left>
      <right style="medium">
        <color indexed="64"/>
      </right>
      <top/>
      <bottom style="medium">
        <color rgb="FFFFFFFF"/>
      </bottom>
      <diagonal/>
    </border>
    <border>
      <left style="medium">
        <color indexed="64"/>
      </left>
      <right style="medium">
        <color rgb="FFFFFFFF"/>
      </right>
      <top/>
      <bottom style="medium">
        <color indexed="64"/>
      </bottom>
      <diagonal/>
    </border>
    <border>
      <left/>
      <right style="medium">
        <color rgb="FFFFFFFF"/>
      </right>
      <top/>
      <bottom style="medium">
        <color indexed="64"/>
      </bottom>
      <diagonal/>
    </border>
    <border>
      <left style="medium">
        <color theme="0"/>
      </left>
      <right style="medium">
        <color indexed="64"/>
      </right>
      <top style="medium">
        <color indexed="64"/>
      </top>
      <bottom style="medium">
        <color rgb="FFFFFFFF"/>
      </bottom>
      <diagonal/>
    </border>
    <border>
      <left style="medium">
        <color theme="0"/>
      </left>
      <right style="medium">
        <color rgb="FFFFFFFF"/>
      </right>
      <top style="medium">
        <color rgb="FFFFFFFF"/>
      </top>
      <bottom/>
      <diagonal/>
    </border>
    <border>
      <left style="medium">
        <color theme="0"/>
      </left>
      <right style="medium">
        <color rgb="FFFFFFFF"/>
      </right>
      <top/>
      <bottom/>
      <diagonal/>
    </border>
    <border>
      <left/>
      <right style="medium">
        <color indexed="64"/>
      </right>
      <top/>
      <bottom style="medium">
        <color rgb="FFFFFFFF"/>
      </bottom>
      <diagonal/>
    </border>
    <border>
      <left style="medium">
        <color indexed="64"/>
      </left>
      <right style="medium">
        <color rgb="FFFFFFFF"/>
      </right>
      <top/>
      <bottom/>
      <diagonal/>
    </border>
    <border>
      <left/>
      <right style="medium">
        <color rgb="FFFFFFFF"/>
      </right>
      <top/>
      <bottom/>
      <diagonal/>
    </border>
    <border>
      <left/>
      <right style="medium">
        <color rgb="FFFFFFFF"/>
      </right>
      <top style="medium">
        <color rgb="FF005E9E"/>
      </top>
      <bottom style="medium">
        <color rgb="FF005E9E"/>
      </bottom>
      <diagonal/>
    </border>
    <border>
      <left/>
      <right/>
      <top style="medium">
        <color rgb="FF005E9E"/>
      </top>
      <bottom style="medium">
        <color rgb="FF005E9E"/>
      </bottom>
      <diagonal/>
    </border>
    <border>
      <left style="medium">
        <color rgb="FFFFFFFF"/>
      </left>
      <right/>
      <top style="medium">
        <color rgb="FF005E9E"/>
      </top>
      <bottom style="medium">
        <color rgb="FF005E9E"/>
      </bottom>
      <diagonal/>
    </border>
    <border>
      <left/>
      <right style="medium">
        <color rgb="FFFFFFFF"/>
      </right>
      <top/>
      <bottom style="medium">
        <color rgb="FF005E9E"/>
      </bottom>
      <diagonal/>
    </border>
    <border>
      <left/>
      <right style="medium">
        <color rgb="FFFFFFFF"/>
      </right>
      <top style="medium">
        <color indexed="64"/>
      </top>
      <bottom style="medium">
        <color rgb="FFFFFFFF"/>
      </bottom>
      <diagonal/>
    </border>
    <border>
      <left/>
      <right style="medium">
        <color indexed="64"/>
      </right>
      <top style="medium">
        <color indexed="64"/>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indexed="64"/>
      </left>
      <right/>
      <top/>
      <bottom style="medium">
        <color rgb="FFFFFFFF"/>
      </bottom>
      <diagonal/>
    </border>
    <border>
      <left style="medium">
        <color indexed="64"/>
      </left>
      <right style="medium">
        <color rgb="FFFFFFFF"/>
      </right>
      <top style="medium">
        <color indexed="64"/>
      </top>
      <bottom/>
      <diagonal/>
    </border>
    <border>
      <left/>
      <right style="medium">
        <color rgb="FFFFFFFF"/>
      </right>
      <top style="medium">
        <color indexed="64"/>
      </top>
      <bottom/>
      <diagonal/>
    </border>
    <border>
      <left style="medium">
        <color rgb="FFFFFFFF"/>
      </left>
      <right/>
      <top style="medium">
        <color indexed="64"/>
      </top>
      <bottom style="medium">
        <color rgb="FFFFFFFF"/>
      </bottom>
      <diagonal/>
    </border>
    <border>
      <left/>
      <right/>
      <top style="medium">
        <color indexed="64"/>
      </top>
      <bottom style="medium">
        <color rgb="FFFFFFFF"/>
      </bottom>
      <diagonal/>
    </border>
    <border>
      <left style="medium">
        <color rgb="FFFFFFFF"/>
      </left>
      <right/>
      <top style="medium">
        <color rgb="FFFFFFFF"/>
      </top>
      <bottom/>
      <diagonal/>
    </border>
    <border>
      <left style="medium">
        <color rgb="FFFFFFFF"/>
      </left>
      <right/>
      <top/>
      <bottom/>
      <diagonal/>
    </border>
    <border>
      <left style="medium">
        <color rgb="FFFFFFFF"/>
      </left>
      <right style="medium">
        <color indexed="64"/>
      </right>
      <top style="medium">
        <color rgb="FFFFFFFF"/>
      </top>
      <bottom/>
      <diagonal/>
    </border>
    <border>
      <left style="medium">
        <color rgb="FFFFFFFF"/>
      </left>
      <right style="medium">
        <color indexed="64"/>
      </right>
      <top/>
      <bottom/>
      <diagonal/>
    </border>
    <border>
      <left style="medium">
        <color rgb="FF000000"/>
      </left>
      <right/>
      <top style="medium">
        <color indexed="64"/>
      </top>
      <bottom style="medium">
        <color indexed="64"/>
      </bottom>
      <diagonal/>
    </border>
    <border>
      <left style="medium">
        <color rgb="FFFFFFFF"/>
      </left>
      <right style="medium">
        <color rgb="FFFFFFFF"/>
      </right>
      <top style="medium">
        <color rgb="FFFFFFFF"/>
      </top>
      <bottom/>
      <diagonal/>
    </border>
    <border>
      <left style="medium">
        <color rgb="FFFFFFFF"/>
      </left>
      <right/>
      <top/>
      <bottom style="medium">
        <color rgb="FFFFFFFF"/>
      </bottom>
      <diagonal/>
    </border>
    <border>
      <left/>
      <right style="medium">
        <color rgb="FFFFFFFF"/>
      </right>
      <top style="medium">
        <color rgb="FF005E9E"/>
      </top>
      <bottom/>
      <diagonal/>
    </border>
    <border>
      <left style="medium">
        <color rgb="FFFFFFFF"/>
      </left>
      <right style="medium">
        <color rgb="FFFFFFFF"/>
      </right>
      <top style="medium">
        <color rgb="FF005E9E"/>
      </top>
      <bottom/>
      <diagonal/>
    </border>
    <border>
      <left style="medium">
        <color rgb="FFFFFFFF"/>
      </left>
      <right style="medium">
        <color rgb="FFFFFFFF"/>
      </right>
      <top/>
      <bottom style="medium">
        <color rgb="FF005E9E"/>
      </bottom>
      <diagonal/>
    </border>
    <border>
      <left style="medium">
        <color indexed="64"/>
      </left>
      <right style="medium">
        <color rgb="FFFFFFFF"/>
      </right>
      <top/>
      <bottom style="medium">
        <color rgb="FF005E9E"/>
      </bottom>
      <diagonal/>
    </border>
    <border>
      <left style="medium">
        <color rgb="FFFFFFFF"/>
      </left>
      <right style="medium">
        <color rgb="FFFFFFFF"/>
      </right>
      <top style="medium">
        <color indexed="64"/>
      </top>
      <bottom/>
      <diagonal/>
    </border>
    <border>
      <left style="medium">
        <color rgb="FFFFFFFF"/>
      </left>
      <right style="medium">
        <color indexed="64"/>
      </right>
      <top style="medium">
        <color indexed="64"/>
      </top>
      <bottom/>
      <diagonal/>
    </border>
    <border>
      <left style="medium">
        <color rgb="FFFFFFFF"/>
      </left>
      <right style="medium">
        <color indexed="64"/>
      </right>
      <top/>
      <bottom style="medium">
        <color rgb="FF005E9E"/>
      </bottom>
      <diagonal/>
    </border>
  </borders>
  <cellStyleXfs count="8">
    <xf numFmtId="0" fontId="0" fillId="0" borderId="0"/>
    <xf numFmtId="164" fontId="17" fillId="0" borderId="0" applyFont="0" applyFill="0" applyBorder="0" applyAlignment="0" applyProtection="0"/>
    <xf numFmtId="164" fontId="17" fillId="0" borderId="0" applyFont="0" applyFill="0" applyBorder="0" applyAlignment="0" applyProtection="0"/>
    <xf numFmtId="0" fontId="1" fillId="0" borderId="0"/>
    <xf numFmtId="0" fontId="1" fillId="0" borderId="0"/>
    <xf numFmtId="0" fontId="16" fillId="0" borderId="0"/>
    <xf numFmtId="9" fontId="16" fillId="0" borderId="0" applyFont="0" applyFill="0" applyBorder="0" applyAlignment="0" applyProtection="0"/>
    <xf numFmtId="9" fontId="16" fillId="0" borderId="0" applyFont="0" applyFill="0" applyBorder="0" applyAlignment="0" applyProtection="0"/>
  </cellStyleXfs>
  <cellXfs count="379">
    <xf numFmtId="0" fontId="0" fillId="0" borderId="0" xfId="0"/>
    <xf numFmtId="0" fontId="18" fillId="0" borderId="0" xfId="0" applyFont="1"/>
    <xf numFmtId="0" fontId="19" fillId="0" borderId="0" xfId="0" applyFont="1"/>
    <xf numFmtId="0" fontId="1" fillId="0" borderId="0" xfId="0" applyFont="1" applyAlignment="1">
      <alignment horizontal="center" vertical="center" wrapText="1"/>
    </xf>
    <xf numFmtId="0" fontId="0" fillId="0" borderId="0" xfId="0" applyAlignment="1">
      <alignment horizontal="center" vertical="center" wrapText="1"/>
    </xf>
    <xf numFmtId="2" fontId="0" fillId="0" borderId="0" xfId="0" applyNumberFormat="1"/>
    <xf numFmtId="0" fontId="0" fillId="0" borderId="0" xfId="0" applyAlignment="1">
      <alignment wrapText="1"/>
    </xf>
    <xf numFmtId="165" fontId="0" fillId="0" borderId="0" xfId="0" applyNumberFormat="1"/>
    <xf numFmtId="0" fontId="20" fillId="0" borderId="1" xfId="0" applyFont="1" applyBorder="1" applyAlignment="1">
      <alignment horizontal="center" vertical="center"/>
    </xf>
    <xf numFmtId="0" fontId="21" fillId="2" borderId="2" xfId="0" applyFont="1" applyFill="1" applyBorder="1" applyAlignment="1">
      <alignment horizontal="center" vertical="center" wrapText="1"/>
    </xf>
    <xf numFmtId="0" fontId="21" fillId="2" borderId="39" xfId="0" applyFont="1" applyFill="1" applyBorder="1" applyAlignment="1">
      <alignment horizontal="center" vertical="center" wrapText="1"/>
    </xf>
    <xf numFmtId="0" fontId="21" fillId="0" borderId="3" xfId="0" applyFont="1" applyBorder="1" applyAlignment="1">
      <alignment horizontal="center" vertical="center" wrapText="1"/>
    </xf>
    <xf numFmtId="0" fontId="21" fillId="0" borderId="3" xfId="0" applyFont="1" applyBorder="1" applyAlignment="1">
      <alignment horizontal="justify" vertical="center" wrapText="1"/>
    </xf>
    <xf numFmtId="0" fontId="22" fillId="3" borderId="3" xfId="0" applyFont="1" applyFill="1" applyBorder="1" applyAlignment="1">
      <alignment horizontal="center" vertical="center" wrapText="1"/>
    </xf>
    <xf numFmtId="0" fontId="0" fillId="0" borderId="0" xfId="0" applyAlignment="1"/>
    <xf numFmtId="0" fontId="3" fillId="0" borderId="0" xfId="4" applyFont="1" applyBorder="1" applyAlignment="1"/>
    <xf numFmtId="0" fontId="1" fillId="0" borderId="0" xfId="4"/>
    <xf numFmtId="0" fontId="3" fillId="0" borderId="4" xfId="4" applyFont="1" applyBorder="1" applyAlignment="1">
      <alignment horizontal="center"/>
    </xf>
    <xf numFmtId="0" fontId="3" fillId="4" borderId="5" xfId="4" applyFont="1" applyFill="1" applyBorder="1" applyAlignment="1">
      <alignment horizontal="center" vertical="center" wrapText="1"/>
    </xf>
    <xf numFmtId="0" fontId="1" fillId="0" borderId="0" xfId="4" applyAlignment="1">
      <alignment horizontal="center" vertical="center" wrapText="1"/>
    </xf>
    <xf numFmtId="0" fontId="1" fillId="0" borderId="5" xfId="4" applyBorder="1" applyAlignment="1">
      <alignment horizontal="left" vertical="center" wrapText="1"/>
    </xf>
    <xf numFmtId="0" fontId="1" fillId="0" borderId="5" xfId="4" applyBorder="1" applyAlignment="1">
      <alignment horizontal="right" vertical="center" wrapText="1"/>
    </xf>
    <xf numFmtId="165" fontId="1" fillId="0" borderId="5" xfId="4" applyNumberFormat="1" applyBorder="1" applyAlignment="1">
      <alignment horizontal="right" vertical="center" wrapText="1"/>
    </xf>
    <xf numFmtId="0" fontId="1" fillId="0" borderId="0" xfId="4" applyFill="1"/>
    <xf numFmtId="0" fontId="1" fillId="0" borderId="0" xfId="4" applyFill="1" applyAlignment="1">
      <alignment horizontal="center" vertical="center" wrapText="1"/>
    </xf>
    <xf numFmtId="0" fontId="3" fillId="0" borderId="6" xfId="4" applyFont="1" applyFill="1" applyBorder="1" applyAlignment="1"/>
    <xf numFmtId="0" fontId="3" fillId="0" borderId="7" xfId="4" applyFont="1" applyFill="1" applyBorder="1" applyAlignment="1"/>
    <xf numFmtId="0" fontId="3" fillId="0" borderId="8" xfId="4" applyFont="1" applyFill="1" applyBorder="1" applyAlignment="1"/>
    <xf numFmtId="0" fontId="1" fillId="0" borderId="5" xfId="4" applyFont="1" applyFill="1" applyBorder="1" applyAlignment="1">
      <alignment horizontal="left" vertical="center" wrapText="1"/>
    </xf>
    <xf numFmtId="0" fontId="1" fillId="0" borderId="5" xfId="4" applyFont="1" applyFill="1" applyBorder="1"/>
    <xf numFmtId="0" fontId="3" fillId="0" borderId="5" xfId="4" applyFont="1" applyFill="1" applyBorder="1" applyAlignment="1">
      <alignment horizontal="left" vertical="center" wrapText="1"/>
    </xf>
    <xf numFmtId="0" fontId="1" fillId="0" borderId="0" xfId="0" applyFont="1" applyAlignment="1">
      <alignment vertical="center"/>
    </xf>
    <xf numFmtId="0" fontId="2" fillId="0" borderId="0" xfId="4" applyFont="1" applyFill="1"/>
    <xf numFmtId="0" fontId="2" fillId="0" borderId="0" xfId="4" applyFont="1" applyFill="1" applyBorder="1" applyAlignment="1">
      <alignment horizontal="center" vertical="center" wrapText="1"/>
    </xf>
    <xf numFmtId="0" fontId="23" fillId="5" borderId="0" xfId="0" applyFont="1" applyFill="1" applyAlignment="1">
      <alignment wrapText="1"/>
    </xf>
    <xf numFmtId="0" fontId="3" fillId="4" borderId="5" xfId="4" applyFont="1" applyFill="1" applyBorder="1" applyAlignment="1">
      <alignment horizontal="center" vertical="center" wrapText="1"/>
    </xf>
    <xf numFmtId="0" fontId="0" fillId="0" borderId="5" xfId="0" applyBorder="1"/>
    <xf numFmtId="1" fontId="0" fillId="0" borderId="0" xfId="0" applyNumberFormat="1"/>
    <xf numFmtId="0" fontId="0" fillId="0" borderId="0" xfId="0" applyNumberFormat="1"/>
    <xf numFmtId="0" fontId="0" fillId="0" borderId="5" xfId="0" applyNumberFormat="1" applyBorder="1"/>
    <xf numFmtId="0" fontId="21" fillId="0" borderId="3" xfId="0" applyFont="1" applyBorder="1" applyAlignment="1">
      <alignment horizontal="center" vertical="center" wrapText="1"/>
    </xf>
    <xf numFmtId="0" fontId="22" fillId="2" borderId="9" xfId="0" applyFont="1" applyFill="1" applyBorder="1" applyAlignment="1">
      <alignment horizontal="center" vertical="center" wrapText="1"/>
    </xf>
    <xf numFmtId="0" fontId="21" fillId="0" borderId="9" xfId="0" applyFont="1" applyBorder="1" applyAlignment="1">
      <alignment horizontal="center" vertical="center" wrapText="1"/>
    </xf>
    <xf numFmtId="0" fontId="24" fillId="0" borderId="0" xfId="0" applyFont="1" applyAlignment="1">
      <alignment vertical="center" wrapText="1"/>
    </xf>
    <xf numFmtId="0" fontId="19" fillId="6" borderId="10" xfId="0" applyFont="1" applyFill="1" applyBorder="1" applyAlignment="1">
      <alignment vertical="center" wrapText="1"/>
    </xf>
    <xf numFmtId="0" fontId="19" fillId="6" borderId="11" xfId="0" applyFont="1" applyFill="1" applyBorder="1" applyAlignment="1">
      <alignment vertical="center" wrapText="1"/>
    </xf>
    <xf numFmtId="0" fontId="19" fillId="6" borderId="12" xfId="0" applyFont="1" applyFill="1" applyBorder="1" applyAlignment="1">
      <alignment vertical="center" wrapText="1"/>
    </xf>
    <xf numFmtId="0" fontId="24" fillId="0" borderId="0" xfId="0" applyFont="1" applyAlignment="1">
      <alignment horizontal="left" vertical="center"/>
    </xf>
    <xf numFmtId="0" fontId="0" fillId="0" borderId="13" xfId="0" applyBorder="1" applyAlignment="1">
      <alignment vertical="center" wrapText="1"/>
    </xf>
    <xf numFmtId="0" fontId="0" fillId="0" borderId="5" xfId="0" applyBorder="1" applyAlignment="1">
      <alignment vertical="center" wrapText="1"/>
    </xf>
    <xf numFmtId="3" fontId="0" fillId="0" borderId="5" xfId="0" applyNumberFormat="1" applyBorder="1" applyAlignment="1">
      <alignment vertical="center" wrapText="1"/>
    </xf>
    <xf numFmtId="2" fontId="0" fillId="0" borderId="14" xfId="0" applyNumberFormat="1" applyBorder="1" applyAlignment="1">
      <alignment vertical="center" wrapText="1"/>
    </xf>
    <xf numFmtId="49" fontId="0" fillId="0" borderId="13" xfId="0" applyNumberFormat="1" applyBorder="1" applyAlignment="1">
      <alignment vertical="center" wrapText="1"/>
    </xf>
    <xf numFmtId="0" fontId="0" fillId="0" borderId="15" xfId="0" applyBorder="1" applyAlignment="1">
      <alignment vertical="center" wrapText="1"/>
    </xf>
    <xf numFmtId="0" fontId="0" fillId="0" borderId="16" xfId="0" applyBorder="1" applyAlignment="1">
      <alignment vertical="center" wrapText="1"/>
    </xf>
    <xf numFmtId="3" fontId="0" fillId="0" borderId="16" xfId="0" applyNumberFormat="1" applyBorder="1" applyAlignment="1">
      <alignment vertical="center" wrapText="1"/>
    </xf>
    <xf numFmtId="2" fontId="0" fillId="0" borderId="17" xfId="0" applyNumberFormat="1" applyBorder="1" applyAlignment="1">
      <alignment vertical="center" wrapText="1"/>
    </xf>
    <xf numFmtId="0" fontId="0" fillId="6" borderId="18" xfId="0" applyFill="1" applyBorder="1"/>
    <xf numFmtId="0" fontId="0" fillId="6" borderId="19" xfId="0" applyFill="1" applyBorder="1"/>
    <xf numFmtId="3" fontId="19" fillId="6" borderId="19" xfId="0" applyNumberFormat="1" applyFont="1" applyFill="1" applyBorder="1"/>
    <xf numFmtId="0" fontId="0" fillId="6" borderId="20" xfId="0" applyFill="1" applyBorder="1"/>
    <xf numFmtId="0" fontId="0" fillId="0" borderId="0" xfId="0" applyAlignment="1">
      <alignment vertical="center" wrapText="1"/>
    </xf>
    <xf numFmtId="0" fontId="5" fillId="0" borderId="0" xfId="0" applyFont="1" applyAlignment="1">
      <alignment vertical="center"/>
    </xf>
    <xf numFmtId="0" fontId="0" fillId="0" borderId="0" xfId="0" applyFont="1"/>
    <xf numFmtId="0" fontId="0" fillId="7" borderId="40" xfId="0" applyFont="1" applyFill="1" applyBorder="1" applyAlignment="1">
      <alignment vertical="center" wrapText="1"/>
    </xf>
    <xf numFmtId="0" fontId="25" fillId="7" borderId="41" xfId="0" applyFont="1" applyFill="1" applyBorder="1" applyAlignment="1">
      <alignment horizontal="left" vertical="center" wrapText="1" indent="2"/>
    </xf>
    <xf numFmtId="0" fontId="25" fillId="7" borderId="42" xfId="0" applyFont="1" applyFill="1" applyBorder="1" applyAlignment="1">
      <alignment horizontal="left" vertical="center" wrapText="1" indent="2"/>
    </xf>
    <xf numFmtId="0" fontId="25" fillId="7" borderId="43" xfId="0" applyFont="1" applyFill="1" applyBorder="1" applyAlignment="1">
      <alignment horizontal="left" vertical="center" wrapText="1" indent="2"/>
    </xf>
    <xf numFmtId="0" fontId="25" fillId="7" borderId="44" xfId="0" applyFont="1" applyFill="1" applyBorder="1" applyAlignment="1">
      <alignment horizontal="left" vertical="center" wrapText="1" indent="2"/>
    </xf>
    <xf numFmtId="0" fontId="26" fillId="8" borderId="45" xfId="0" applyFont="1" applyFill="1" applyBorder="1" applyAlignment="1">
      <alignment vertical="center" wrapText="1"/>
    </xf>
    <xf numFmtId="3" fontId="26" fillId="8" borderId="46" xfId="0" applyNumberFormat="1" applyFont="1" applyFill="1" applyBorder="1" applyAlignment="1">
      <alignment horizontal="left" vertical="center" wrapText="1" indent="2"/>
    </xf>
    <xf numFmtId="3" fontId="26" fillId="8" borderId="47" xfId="0" applyNumberFormat="1" applyFont="1" applyFill="1" applyBorder="1" applyAlignment="1">
      <alignment horizontal="left" vertical="center" wrapText="1" indent="2"/>
    </xf>
    <xf numFmtId="3" fontId="26" fillId="8" borderId="48" xfId="0" applyNumberFormat="1" applyFont="1" applyFill="1" applyBorder="1" applyAlignment="1">
      <alignment horizontal="left" vertical="center" wrapText="1" indent="2"/>
    </xf>
    <xf numFmtId="3" fontId="25" fillId="8" borderId="49" xfId="0" applyNumberFormat="1" applyFont="1" applyFill="1" applyBorder="1" applyAlignment="1">
      <alignment horizontal="left" vertical="center" wrapText="1" indent="2"/>
    </xf>
    <xf numFmtId="0" fontId="26" fillId="9" borderId="50" xfId="0" applyFont="1" applyFill="1" applyBorder="1" applyAlignment="1">
      <alignment vertical="center" wrapText="1"/>
    </xf>
    <xf numFmtId="0" fontId="26" fillId="9" borderId="51" xfId="0" applyFont="1" applyFill="1" applyBorder="1" applyAlignment="1">
      <alignment horizontal="left" vertical="center" wrapText="1" indent="3"/>
    </xf>
    <xf numFmtId="0" fontId="26" fillId="9" borderId="21" xfId="0" applyFont="1" applyFill="1" applyBorder="1" applyAlignment="1">
      <alignment horizontal="left" vertical="center" wrapText="1" indent="3"/>
    </xf>
    <xf numFmtId="0" fontId="26" fillId="9" borderId="22" xfId="0" applyFont="1" applyFill="1" applyBorder="1" applyAlignment="1">
      <alignment horizontal="left" vertical="center" wrapText="1" indent="3"/>
    </xf>
    <xf numFmtId="165" fontId="25" fillId="9" borderId="23" xfId="0" applyNumberFormat="1" applyFont="1" applyFill="1" applyBorder="1" applyAlignment="1">
      <alignment horizontal="left" vertical="center" wrapText="1" indent="3"/>
    </xf>
    <xf numFmtId="0" fontId="19" fillId="6" borderId="18" xfId="0" applyFont="1" applyFill="1" applyBorder="1" applyAlignment="1">
      <alignment vertical="center" wrapText="1"/>
    </xf>
    <xf numFmtId="0" fontId="19" fillId="6" borderId="19" xfId="0" applyFont="1" applyFill="1" applyBorder="1" applyAlignment="1">
      <alignment vertical="center" wrapText="1"/>
    </xf>
    <xf numFmtId="0" fontId="19" fillId="6" borderId="20" xfId="0" applyFont="1" applyFill="1" applyBorder="1" applyAlignment="1">
      <alignment vertical="center" wrapText="1"/>
    </xf>
    <xf numFmtId="0" fontId="0" fillId="0" borderId="24" xfId="0" applyBorder="1" applyAlignment="1">
      <alignment vertical="center"/>
    </xf>
    <xf numFmtId="0" fontId="0" fillId="0" borderId="25" xfId="0" applyBorder="1" applyAlignment="1">
      <alignment vertical="center"/>
    </xf>
    <xf numFmtId="3" fontId="0" fillId="0" borderId="25" xfId="0" applyNumberFormat="1" applyBorder="1" applyAlignment="1">
      <alignment vertical="center"/>
    </xf>
    <xf numFmtId="2" fontId="0" fillId="0" borderId="26" xfId="0" applyNumberFormat="1" applyBorder="1" applyAlignment="1">
      <alignment vertical="center"/>
    </xf>
    <xf numFmtId="0" fontId="0" fillId="0" borderId="13" xfId="0" applyBorder="1" applyAlignment="1">
      <alignment vertical="center"/>
    </xf>
    <xf numFmtId="0" fontId="0" fillId="0" borderId="5" xfId="0" applyBorder="1" applyAlignment="1">
      <alignment vertical="center"/>
    </xf>
    <xf numFmtId="3" fontId="0" fillId="0" borderId="5" xfId="0" applyNumberFormat="1" applyBorder="1" applyAlignment="1">
      <alignment vertical="center"/>
    </xf>
    <xf numFmtId="2" fontId="0" fillId="0" borderId="14" xfId="0" applyNumberFormat="1" applyBorder="1" applyAlignment="1">
      <alignment vertical="center"/>
    </xf>
    <xf numFmtId="0" fontId="0" fillId="0" borderId="15" xfId="0" applyBorder="1" applyAlignment="1">
      <alignment vertical="center"/>
    </xf>
    <xf numFmtId="0" fontId="0" fillId="0" borderId="16" xfId="0" applyBorder="1" applyAlignment="1">
      <alignment vertical="center"/>
    </xf>
    <xf numFmtId="3" fontId="0" fillId="0" borderId="16" xfId="0" applyNumberFormat="1" applyBorder="1" applyAlignment="1">
      <alignment vertical="center"/>
    </xf>
    <xf numFmtId="2" fontId="0" fillId="0" borderId="17" xfId="0" applyNumberFormat="1" applyBorder="1" applyAlignment="1">
      <alignment vertical="center"/>
    </xf>
    <xf numFmtId="167" fontId="19" fillId="6" borderId="20" xfId="0" applyNumberFormat="1" applyFont="1" applyFill="1" applyBorder="1"/>
    <xf numFmtId="0" fontId="19" fillId="0" borderId="0" xfId="0" applyFont="1" applyAlignment="1">
      <alignment vertical="center"/>
    </xf>
    <xf numFmtId="0" fontId="0" fillId="0" borderId="0" xfId="0" applyAlignment="1">
      <alignment vertical="center"/>
    </xf>
    <xf numFmtId="2" fontId="19" fillId="0" borderId="26" xfId="0" applyNumberFormat="1" applyFont="1" applyBorder="1" applyAlignment="1">
      <alignment vertical="center"/>
    </xf>
    <xf numFmtId="0" fontId="19" fillId="6" borderId="18" xfId="0" applyFont="1" applyFill="1" applyBorder="1" applyAlignment="1">
      <alignment vertical="center"/>
    </xf>
    <xf numFmtId="0" fontId="19" fillId="6" borderId="19" xfId="0" applyFont="1" applyFill="1" applyBorder="1" applyAlignment="1">
      <alignment vertical="center"/>
    </xf>
    <xf numFmtId="3" fontId="19" fillId="6" borderId="19" xfId="0" applyNumberFormat="1" applyFont="1" applyFill="1" applyBorder="1" applyAlignment="1">
      <alignment vertical="center"/>
    </xf>
    <xf numFmtId="2" fontId="19" fillId="6" borderId="20" xfId="0" applyNumberFormat="1" applyFont="1" applyFill="1" applyBorder="1" applyAlignment="1">
      <alignment vertical="center"/>
    </xf>
    <xf numFmtId="0" fontId="5" fillId="0" borderId="0" xfId="0" applyFont="1"/>
    <xf numFmtId="10" fontId="0" fillId="0" borderId="0" xfId="0" applyNumberFormat="1"/>
    <xf numFmtId="168" fontId="0" fillId="0" borderId="0" xfId="0" applyNumberFormat="1"/>
    <xf numFmtId="10" fontId="27" fillId="7" borderId="52" xfId="0" applyNumberFormat="1" applyFont="1" applyFill="1" applyBorder="1" applyAlignment="1">
      <alignment horizontal="left" vertical="center" wrapText="1" indent="3"/>
    </xf>
    <xf numFmtId="0" fontId="27" fillId="7" borderId="53" xfId="0" applyFont="1" applyFill="1" applyBorder="1" applyAlignment="1">
      <alignment horizontal="center" vertical="center" wrapText="1"/>
    </xf>
    <xf numFmtId="0" fontId="27" fillId="7" borderId="54" xfId="0" applyFont="1" applyFill="1" applyBorder="1" applyAlignment="1">
      <alignment horizontal="center" vertical="center" wrapText="1"/>
    </xf>
    <xf numFmtId="0" fontId="2" fillId="9" borderId="45" xfId="0" applyFont="1" applyFill="1" applyBorder="1" applyAlignment="1">
      <alignment horizontal="left" vertical="center" wrapText="1" indent="1"/>
    </xf>
    <xf numFmtId="0" fontId="2" fillId="9" borderId="46" xfId="0" applyFont="1" applyFill="1" applyBorder="1" applyAlignment="1">
      <alignment horizontal="right" vertical="center" wrapText="1"/>
    </xf>
    <xf numFmtId="165" fontId="2" fillId="9" borderId="46" xfId="0" applyNumberFormat="1" applyFont="1" applyFill="1" applyBorder="1" applyAlignment="1">
      <alignment horizontal="right" vertical="center" wrapText="1"/>
    </xf>
    <xf numFmtId="165" fontId="2" fillId="9" borderId="55" xfId="0" applyNumberFormat="1" applyFont="1" applyFill="1" applyBorder="1" applyAlignment="1">
      <alignment horizontal="right" vertical="center" wrapText="1"/>
    </xf>
    <xf numFmtId="169" fontId="0" fillId="0" borderId="0" xfId="0" applyNumberFormat="1"/>
    <xf numFmtId="0" fontId="2" fillId="8" borderId="45" xfId="0" applyFont="1" applyFill="1" applyBorder="1" applyAlignment="1">
      <alignment horizontal="left" vertical="center" wrapText="1" indent="1"/>
    </xf>
    <xf numFmtId="0" fontId="2" fillId="8" borderId="46" xfId="0" applyFont="1" applyFill="1" applyBorder="1" applyAlignment="1">
      <alignment horizontal="right" vertical="center" wrapText="1"/>
    </xf>
    <xf numFmtId="165" fontId="2" fillId="8" borderId="46" xfId="0" applyNumberFormat="1" applyFont="1" applyFill="1" applyBorder="1" applyAlignment="1">
      <alignment horizontal="right" vertical="center" wrapText="1"/>
    </xf>
    <xf numFmtId="165" fontId="2" fillId="8" borderId="55" xfId="0" applyNumberFormat="1" applyFont="1" applyFill="1" applyBorder="1" applyAlignment="1">
      <alignment horizontal="right" vertical="center" wrapText="1"/>
    </xf>
    <xf numFmtId="3" fontId="2" fillId="9" borderId="46" xfId="0" applyNumberFormat="1" applyFont="1" applyFill="1" applyBorder="1" applyAlignment="1">
      <alignment horizontal="right" vertical="center" wrapText="1"/>
    </xf>
    <xf numFmtId="0" fontId="4" fillId="8" borderId="56" xfId="0" applyFont="1" applyFill="1" applyBorder="1" applyAlignment="1">
      <alignment vertical="center" wrapText="1"/>
    </xf>
    <xf numFmtId="3" fontId="4" fillId="9" borderId="57" xfId="0" applyNumberFormat="1" applyFont="1" applyFill="1" applyBorder="1" applyAlignment="1">
      <alignment vertical="center" wrapText="1"/>
    </xf>
    <xf numFmtId="0" fontId="4" fillId="8" borderId="57" xfId="0" applyFont="1" applyFill="1" applyBorder="1" applyAlignment="1">
      <alignment horizontal="right" vertical="center" wrapText="1"/>
    </xf>
    <xf numFmtId="165" fontId="4" fillId="8" borderId="57" xfId="0" applyNumberFormat="1" applyFont="1" applyFill="1" applyBorder="1" applyAlignment="1">
      <alignment horizontal="right" vertical="center" wrapText="1"/>
    </xf>
    <xf numFmtId="3" fontId="2" fillId="8" borderId="46" xfId="0" applyNumberFormat="1" applyFont="1" applyFill="1" applyBorder="1" applyAlignment="1">
      <alignment horizontal="right" vertical="center" wrapText="1"/>
    </xf>
    <xf numFmtId="0" fontId="4" fillId="9" borderId="56" xfId="0" applyFont="1" applyFill="1" applyBorder="1" applyAlignment="1">
      <alignment vertical="center" wrapText="1"/>
    </xf>
    <xf numFmtId="3" fontId="4" fillId="9" borderId="57" xfId="0" applyNumberFormat="1" applyFont="1" applyFill="1" applyBorder="1" applyAlignment="1">
      <alignment horizontal="right" vertical="center" wrapText="1"/>
    </xf>
    <xf numFmtId="165" fontId="4" fillId="9" borderId="57" xfId="0" applyNumberFormat="1" applyFont="1" applyFill="1" applyBorder="1" applyAlignment="1">
      <alignment horizontal="right" vertical="center" wrapText="1"/>
    </xf>
    <xf numFmtId="165" fontId="4" fillId="9" borderId="27" xfId="0" applyNumberFormat="1" applyFont="1" applyFill="1" applyBorder="1" applyAlignment="1">
      <alignment horizontal="right" vertical="center" wrapText="1"/>
    </xf>
    <xf numFmtId="0" fontId="4" fillId="8" borderId="50" xfId="0" applyFont="1" applyFill="1" applyBorder="1" applyAlignment="1">
      <alignment vertical="center" wrapText="1"/>
    </xf>
    <xf numFmtId="3" fontId="4" fillId="8" borderId="51" xfId="0" applyNumberFormat="1" applyFont="1" applyFill="1" applyBorder="1" applyAlignment="1">
      <alignment vertical="center" wrapText="1"/>
    </xf>
    <xf numFmtId="3" fontId="4" fillId="8" borderId="51" xfId="0" applyNumberFormat="1" applyFont="1" applyFill="1" applyBorder="1" applyAlignment="1">
      <alignment horizontal="right" vertical="center" wrapText="1"/>
    </xf>
    <xf numFmtId="165" fontId="4" fillId="8" borderId="51" xfId="0" applyNumberFormat="1" applyFont="1" applyFill="1" applyBorder="1" applyAlignment="1">
      <alignment horizontal="right" vertical="center" wrapText="1"/>
    </xf>
    <xf numFmtId="165" fontId="4" fillId="8" borderId="1" xfId="0" applyNumberFormat="1" applyFont="1" applyFill="1" applyBorder="1" applyAlignment="1">
      <alignment horizontal="right" vertical="center" wrapText="1"/>
    </xf>
    <xf numFmtId="10" fontId="0" fillId="0" borderId="0" xfId="0" applyNumberFormat="1" applyAlignment="1">
      <alignment vertical="center"/>
    </xf>
    <xf numFmtId="0" fontId="28" fillId="8" borderId="45" xfId="0" applyFont="1" applyFill="1" applyBorder="1" applyAlignment="1">
      <alignment vertical="center" wrapText="1"/>
    </xf>
    <xf numFmtId="2" fontId="28" fillId="8" borderId="46" xfId="0" applyNumberFormat="1" applyFont="1" applyFill="1" applyBorder="1" applyAlignment="1">
      <alignment horizontal="right" vertical="center" wrapText="1"/>
    </xf>
    <xf numFmtId="2" fontId="28" fillId="8" borderId="55" xfId="0" applyNumberFormat="1" applyFont="1" applyFill="1" applyBorder="1" applyAlignment="1">
      <alignment horizontal="right" vertical="center" wrapText="1"/>
    </xf>
    <xf numFmtId="0" fontId="28" fillId="9" borderId="45" xfId="0" applyFont="1" applyFill="1" applyBorder="1" applyAlignment="1">
      <alignment vertical="center" wrapText="1"/>
    </xf>
    <xf numFmtId="2" fontId="28" fillId="9" borderId="46" xfId="0" applyNumberFormat="1" applyFont="1" applyFill="1" applyBorder="1" applyAlignment="1">
      <alignment horizontal="right" vertical="center" wrapText="1"/>
    </xf>
    <xf numFmtId="2" fontId="28" fillId="9" borderId="55" xfId="0" applyNumberFormat="1" applyFont="1" applyFill="1" applyBorder="1" applyAlignment="1">
      <alignment horizontal="right" vertical="center" wrapText="1"/>
    </xf>
    <xf numFmtId="0" fontId="28" fillId="8" borderId="50" xfId="0" applyFont="1" applyFill="1" applyBorder="1" applyAlignment="1">
      <alignment vertical="center" wrapText="1"/>
    </xf>
    <xf numFmtId="2" fontId="28" fillId="8" borderId="51" xfId="0" applyNumberFormat="1" applyFont="1" applyFill="1" applyBorder="1" applyAlignment="1">
      <alignment horizontal="right" vertical="center" wrapText="1"/>
    </xf>
    <xf numFmtId="2" fontId="28" fillId="8" borderId="1" xfId="0" applyNumberFormat="1" applyFont="1" applyFill="1" applyBorder="1" applyAlignment="1">
      <alignment horizontal="right" vertical="center" wrapText="1"/>
    </xf>
    <xf numFmtId="0" fontId="2" fillId="0" borderId="0" xfId="0" applyFont="1"/>
    <xf numFmtId="3" fontId="0" fillId="0" borderId="0" xfId="0" applyNumberFormat="1"/>
    <xf numFmtId="0" fontId="29" fillId="0" borderId="0" xfId="0" applyFont="1" applyAlignment="1">
      <alignment vertical="center"/>
    </xf>
    <xf numFmtId="0" fontId="30" fillId="4" borderId="16" xfId="0" applyFont="1" applyFill="1" applyBorder="1" applyAlignment="1">
      <alignment vertical="center" wrapText="1"/>
    </xf>
    <xf numFmtId="0" fontId="31" fillId="4" borderId="5" xfId="0" applyFont="1" applyFill="1" applyBorder="1" applyAlignment="1">
      <alignment vertical="center" wrapText="1"/>
    </xf>
    <xf numFmtId="0" fontId="31" fillId="4" borderId="5" xfId="0" applyFont="1" applyFill="1" applyBorder="1" applyAlignment="1">
      <alignment horizontal="center" vertical="center"/>
    </xf>
    <xf numFmtId="0" fontId="30" fillId="10" borderId="5" xfId="0" applyFont="1" applyFill="1" applyBorder="1" applyAlignment="1">
      <alignment vertical="center" wrapText="1"/>
    </xf>
    <xf numFmtId="3" fontId="30" fillId="10" borderId="5" xfId="0" applyNumberFormat="1" applyFont="1" applyFill="1" applyBorder="1" applyAlignment="1">
      <alignment horizontal="right" vertical="center"/>
    </xf>
    <xf numFmtId="0" fontId="32" fillId="0" borderId="5" xfId="0" applyFont="1" applyBorder="1" applyAlignment="1">
      <alignment horizontal="right" vertical="center" wrapText="1"/>
    </xf>
    <xf numFmtId="3" fontId="30" fillId="0" borderId="5" xfId="0" applyNumberFormat="1" applyFont="1" applyBorder="1" applyAlignment="1">
      <alignment horizontal="right" vertical="center"/>
    </xf>
    <xf numFmtId="0" fontId="30" fillId="0" borderId="5" xfId="0" applyFont="1" applyBorder="1" applyAlignment="1">
      <alignment horizontal="right" vertical="center"/>
    </xf>
    <xf numFmtId="0" fontId="30" fillId="10" borderId="5" xfId="0" applyFont="1" applyFill="1" applyBorder="1" applyAlignment="1">
      <alignment horizontal="right" vertical="center"/>
    </xf>
    <xf numFmtId="0" fontId="32" fillId="0" borderId="25" xfId="0" applyFont="1" applyBorder="1" applyAlignment="1">
      <alignment horizontal="right" vertical="center" wrapText="1"/>
    </xf>
    <xf numFmtId="0" fontId="33" fillId="0" borderId="0" xfId="0" applyFont="1"/>
    <xf numFmtId="0" fontId="34" fillId="7" borderId="58" xfId="0" applyFont="1" applyFill="1" applyBorder="1" applyAlignment="1">
      <alignment horizontal="right" vertical="center" wrapText="1"/>
    </xf>
    <xf numFmtId="0" fontId="34" fillId="7" borderId="58" xfId="0" applyFont="1" applyFill="1" applyBorder="1" applyAlignment="1">
      <alignment horizontal="right" vertical="center" wrapText="1" indent="1"/>
    </xf>
    <xf numFmtId="0" fontId="34" fillId="7" borderId="59" xfId="0" applyFont="1" applyFill="1" applyBorder="1" applyAlignment="1">
      <alignment horizontal="right" vertical="center" wrapText="1"/>
    </xf>
    <xf numFmtId="0" fontId="35" fillId="8" borderId="46" xfId="0" applyFont="1" applyFill="1" applyBorder="1" applyAlignment="1">
      <alignment vertical="center" wrapText="1"/>
    </xf>
    <xf numFmtId="0" fontId="33" fillId="8" borderId="46" xfId="0" applyFont="1" applyFill="1" applyBorder="1" applyAlignment="1">
      <alignment horizontal="right" vertical="center" wrapText="1"/>
    </xf>
    <xf numFmtId="0" fontId="35" fillId="9" borderId="46" xfId="0" applyFont="1" applyFill="1" applyBorder="1" applyAlignment="1">
      <alignment vertical="center" wrapText="1"/>
    </xf>
    <xf numFmtId="0" fontId="33" fillId="9" borderId="46" xfId="0" applyFont="1" applyFill="1" applyBorder="1" applyAlignment="1">
      <alignment horizontal="right" vertical="center" wrapText="1"/>
    </xf>
    <xf numFmtId="0" fontId="34" fillId="9" borderId="46" xfId="0" applyFont="1" applyFill="1" applyBorder="1" applyAlignment="1">
      <alignment vertical="center" wrapText="1"/>
    </xf>
    <xf numFmtId="0" fontId="36" fillId="9" borderId="46" xfId="0" applyFont="1" applyFill="1" applyBorder="1" applyAlignment="1">
      <alignment horizontal="right" vertical="center" wrapText="1"/>
    </xf>
    <xf numFmtId="0" fontId="34" fillId="8" borderId="46" xfId="0" applyFont="1" applyFill="1" applyBorder="1" applyAlignment="1">
      <alignment vertical="center" wrapText="1"/>
    </xf>
    <xf numFmtId="0" fontId="36" fillId="8" borderId="46" xfId="0" applyFont="1" applyFill="1" applyBorder="1" applyAlignment="1">
      <alignment horizontal="right" vertical="center" wrapText="1"/>
    </xf>
    <xf numFmtId="0" fontId="35" fillId="9" borderId="57" xfId="0" applyFont="1" applyFill="1" applyBorder="1" applyAlignment="1">
      <alignment vertical="center" wrapText="1"/>
    </xf>
    <xf numFmtId="0" fontId="33" fillId="9" borderId="57" xfId="0" applyFont="1" applyFill="1" applyBorder="1" applyAlignment="1">
      <alignment vertical="top" wrapText="1"/>
    </xf>
    <xf numFmtId="0" fontId="33" fillId="0" borderId="0" xfId="0" applyFont="1" applyAlignment="1">
      <alignment vertical="center"/>
    </xf>
    <xf numFmtId="0" fontId="33" fillId="0" borderId="0" xfId="0" applyFont="1" applyAlignment="1">
      <alignment horizontal="justify" vertical="center"/>
    </xf>
    <xf numFmtId="0" fontId="37" fillId="0" borderId="0" xfId="0" applyFont="1"/>
    <xf numFmtId="0" fontId="38" fillId="0" borderId="0" xfId="0" applyFont="1"/>
    <xf numFmtId="0" fontId="29" fillId="7" borderId="58" xfId="0" applyFont="1" applyFill="1" applyBorder="1" applyAlignment="1">
      <alignment vertical="center" wrapText="1"/>
    </xf>
    <xf numFmtId="0" fontId="27" fillId="7" borderId="58" xfId="0" applyFont="1" applyFill="1" applyBorder="1" applyAlignment="1">
      <alignment horizontal="center" vertical="center" wrapText="1"/>
    </xf>
    <xf numFmtId="0" fontId="27" fillId="7" borderId="59" xfId="0" applyFont="1" applyFill="1" applyBorder="1" applyAlignment="1">
      <alignment horizontal="center" vertical="center" wrapText="1"/>
    </xf>
    <xf numFmtId="0" fontId="27" fillId="7" borderId="60" xfId="0" applyFont="1" applyFill="1" applyBorder="1" applyAlignment="1">
      <alignment horizontal="center" vertical="center" wrapText="1"/>
    </xf>
    <xf numFmtId="0" fontId="27" fillId="8" borderId="46" xfId="0" applyFont="1" applyFill="1" applyBorder="1" applyAlignment="1">
      <alignment vertical="center" wrapText="1"/>
    </xf>
    <xf numFmtId="0" fontId="28" fillId="9" borderId="46" xfId="0" applyFont="1" applyFill="1" applyBorder="1" applyAlignment="1">
      <alignment vertical="center" wrapText="1"/>
    </xf>
    <xf numFmtId="0" fontId="27" fillId="9" borderId="46" xfId="0" applyFont="1" applyFill="1" applyBorder="1" applyAlignment="1">
      <alignment vertical="center" wrapText="1"/>
    </xf>
    <xf numFmtId="165" fontId="28" fillId="9" borderId="46" xfId="7" applyNumberFormat="1" applyFont="1" applyFill="1" applyBorder="1" applyAlignment="1">
      <alignment vertical="center" wrapText="1"/>
    </xf>
    <xf numFmtId="0" fontId="0" fillId="0" borderId="0" xfId="0" applyAlignment="1">
      <alignment horizontal="left"/>
    </xf>
    <xf numFmtId="0" fontId="3" fillId="4" borderId="5" xfId="0" applyFont="1" applyFill="1" applyBorder="1" applyAlignment="1">
      <alignment horizontal="center" vertical="center"/>
    </xf>
    <xf numFmtId="0" fontId="1" fillId="0" borderId="0" xfId="0" applyFont="1"/>
    <xf numFmtId="0" fontId="1" fillId="7" borderId="58" xfId="0" applyFont="1" applyFill="1" applyBorder="1" applyAlignment="1">
      <alignment vertical="center" wrapText="1"/>
    </xf>
    <xf numFmtId="0" fontId="3" fillId="7" borderId="58" xfId="0" applyFont="1" applyFill="1" applyBorder="1" applyAlignment="1">
      <alignment horizontal="left" vertical="center" wrapText="1" indent="3"/>
    </xf>
    <xf numFmtId="0" fontId="1" fillId="8" borderId="46" xfId="0" applyFont="1" applyFill="1" applyBorder="1" applyAlignment="1">
      <alignment vertical="center" wrapText="1"/>
    </xf>
    <xf numFmtId="0" fontId="1" fillId="9" borderId="46" xfId="0" applyFont="1" applyFill="1" applyBorder="1" applyAlignment="1">
      <alignment vertical="center" wrapText="1"/>
    </xf>
    <xf numFmtId="0" fontId="3" fillId="8" borderId="61" xfId="0" applyFont="1" applyFill="1" applyBorder="1" applyAlignment="1">
      <alignment vertical="center" wrapText="1"/>
    </xf>
    <xf numFmtId="0" fontId="3" fillId="9" borderId="46" xfId="0" applyFont="1" applyFill="1" applyBorder="1" applyAlignment="1">
      <alignment vertical="center" wrapText="1"/>
    </xf>
    <xf numFmtId="0" fontId="3" fillId="8" borderId="46" xfId="0" applyFont="1" applyFill="1" applyBorder="1" applyAlignment="1">
      <alignment vertical="center" wrapText="1"/>
    </xf>
    <xf numFmtId="165" fontId="30" fillId="0" borderId="5" xfId="0" applyNumberFormat="1" applyFont="1" applyBorder="1" applyAlignment="1">
      <alignment horizontal="right" vertical="center"/>
    </xf>
    <xf numFmtId="0" fontId="3" fillId="7" borderId="58" xfId="0" applyFont="1" applyFill="1" applyBorder="1" applyAlignment="1">
      <alignment horizontal="center" vertical="center" wrapText="1"/>
    </xf>
    <xf numFmtId="0" fontId="3" fillId="7" borderId="59" xfId="0" applyFont="1" applyFill="1" applyBorder="1" applyAlignment="1">
      <alignment horizontal="center" vertical="center" wrapText="1"/>
    </xf>
    <xf numFmtId="169" fontId="16" fillId="0" borderId="0" xfId="6" applyNumberFormat="1" applyFont="1"/>
    <xf numFmtId="0" fontId="3" fillId="0" borderId="5" xfId="4" applyFont="1" applyBorder="1" applyAlignment="1">
      <alignment horizontal="left" vertical="center" wrapText="1"/>
    </xf>
    <xf numFmtId="3" fontId="3" fillId="0" borderId="5" xfId="4" applyNumberFormat="1" applyFont="1" applyBorder="1" applyAlignment="1">
      <alignment horizontal="right" vertical="center" wrapText="1"/>
    </xf>
    <xf numFmtId="166" fontId="3" fillId="0" borderId="5" xfId="1" applyNumberFormat="1" applyFont="1" applyBorder="1" applyAlignment="1">
      <alignment horizontal="right" vertical="center" wrapText="1"/>
    </xf>
    <xf numFmtId="166" fontId="1" fillId="0" borderId="0" xfId="4" applyNumberFormat="1"/>
    <xf numFmtId="0" fontId="3" fillId="0" borderId="46" xfId="0" applyFont="1" applyFill="1" applyBorder="1" applyAlignment="1">
      <alignment horizontal="right" vertical="center" wrapText="1"/>
    </xf>
    <xf numFmtId="0" fontId="1" fillId="0" borderId="46" xfId="0" applyFont="1" applyFill="1" applyBorder="1" applyAlignment="1">
      <alignment horizontal="right" vertical="center" wrapText="1"/>
    </xf>
    <xf numFmtId="0" fontId="1" fillId="0" borderId="46" xfId="0" applyFont="1" applyFill="1" applyBorder="1" applyAlignment="1">
      <alignment horizontal="center" vertical="center" wrapText="1"/>
    </xf>
    <xf numFmtId="0" fontId="3" fillId="0" borderId="46" xfId="0" applyFont="1" applyFill="1" applyBorder="1" applyAlignment="1">
      <alignment horizontal="center" vertical="center" wrapText="1"/>
    </xf>
    <xf numFmtId="3" fontId="1" fillId="11" borderId="5" xfId="0" applyNumberFormat="1" applyFont="1" applyFill="1" applyBorder="1" applyAlignment="1">
      <alignment horizontal="right" vertical="center"/>
    </xf>
    <xf numFmtId="0" fontId="1" fillId="11" borderId="5" xfId="0" applyFont="1" applyFill="1" applyBorder="1" applyAlignment="1">
      <alignment horizontal="right" vertical="center"/>
    </xf>
    <xf numFmtId="165" fontId="1" fillId="11" borderId="5" xfId="0" applyNumberFormat="1" applyFont="1" applyFill="1" applyBorder="1" applyAlignment="1">
      <alignment horizontal="right" vertical="center"/>
    </xf>
    <xf numFmtId="3" fontId="1" fillId="10" borderId="5" xfId="0" applyNumberFormat="1" applyFont="1" applyFill="1" applyBorder="1" applyAlignment="1">
      <alignment horizontal="right" vertical="center"/>
    </xf>
    <xf numFmtId="0" fontId="1" fillId="10" borderId="5" xfId="0" applyFont="1" applyFill="1" applyBorder="1" applyAlignment="1">
      <alignment horizontal="right" vertical="center"/>
    </xf>
    <xf numFmtId="3" fontId="3" fillId="0" borderId="46" xfId="0" applyNumberFormat="1" applyFont="1" applyFill="1" applyBorder="1" applyAlignment="1">
      <alignment horizontal="right" vertical="center" wrapText="1"/>
    </xf>
    <xf numFmtId="3" fontId="3" fillId="0" borderId="46" xfId="0" applyNumberFormat="1" applyFont="1" applyFill="1" applyBorder="1" applyAlignment="1">
      <alignment horizontal="center" vertical="center" wrapText="1"/>
    </xf>
    <xf numFmtId="3" fontId="3" fillId="0" borderId="61" xfId="0" applyNumberFormat="1" applyFont="1" applyFill="1" applyBorder="1" applyAlignment="1">
      <alignment horizontal="right" vertical="center" wrapText="1"/>
    </xf>
    <xf numFmtId="3" fontId="3" fillId="0" borderId="61" xfId="0" applyNumberFormat="1" applyFont="1" applyFill="1" applyBorder="1" applyAlignment="1">
      <alignment horizontal="center" vertical="center" wrapText="1"/>
    </xf>
    <xf numFmtId="170" fontId="1" fillId="0" borderId="5" xfId="1" applyNumberFormat="1" applyFont="1" applyBorder="1" applyAlignment="1">
      <alignment horizontal="right" vertical="center" wrapText="1"/>
    </xf>
    <xf numFmtId="1" fontId="0" fillId="0" borderId="0" xfId="0" applyNumberFormat="1" applyFill="1"/>
    <xf numFmtId="0" fontId="3" fillId="4" borderId="5" xfId="4" applyFont="1" applyFill="1" applyBorder="1" applyAlignment="1">
      <alignment horizontal="center" vertical="center" wrapText="1"/>
    </xf>
    <xf numFmtId="166" fontId="1" fillId="0" borderId="0" xfId="4" applyNumberFormat="1" applyAlignment="1">
      <alignment horizontal="center" vertical="center" wrapText="1"/>
    </xf>
    <xf numFmtId="0" fontId="1" fillId="0" borderId="0" xfId="0" applyNumberFormat="1" applyFont="1"/>
    <xf numFmtId="165" fontId="1" fillId="0" borderId="0" xfId="0" applyNumberFormat="1" applyFont="1"/>
    <xf numFmtId="2" fontId="1" fillId="0" borderId="0" xfId="6" applyNumberFormat="1" applyFont="1"/>
    <xf numFmtId="1" fontId="1" fillId="0" borderId="0" xfId="0" applyNumberFormat="1" applyFont="1"/>
    <xf numFmtId="2" fontId="1" fillId="0" borderId="0" xfId="0" applyNumberFormat="1" applyFont="1"/>
    <xf numFmtId="0" fontId="14" fillId="0" borderId="9" xfId="0" applyNumberFormat="1" applyFont="1" applyBorder="1" applyAlignment="1">
      <alignment horizontal="center" vertical="center" wrapText="1"/>
    </xf>
    <xf numFmtId="0" fontId="2" fillId="0" borderId="9" xfId="0" applyFont="1" applyBorder="1" applyAlignment="1">
      <alignment horizontal="center" vertical="center" wrapText="1"/>
    </xf>
    <xf numFmtId="10" fontId="2" fillId="0" borderId="9" xfId="6" applyNumberFormat="1" applyFont="1" applyBorder="1" applyAlignment="1">
      <alignment horizontal="center" vertical="center" wrapText="1"/>
    </xf>
    <xf numFmtId="1" fontId="2" fillId="6" borderId="9" xfId="6" applyNumberFormat="1" applyFont="1" applyFill="1" applyBorder="1" applyAlignment="1">
      <alignment horizontal="center" vertical="center" wrapText="1"/>
    </xf>
    <xf numFmtId="165" fontId="2" fillId="0" borderId="9" xfId="0" applyNumberFormat="1" applyFont="1" applyBorder="1" applyAlignment="1">
      <alignment horizontal="center" vertical="center" wrapText="1"/>
    </xf>
    <xf numFmtId="165" fontId="2" fillId="0" borderId="9" xfId="6" applyNumberFormat="1" applyFont="1" applyBorder="1" applyAlignment="1">
      <alignment horizontal="center" vertical="center" wrapText="1"/>
    </xf>
    <xf numFmtId="3" fontId="4" fillId="3" borderId="9" xfId="0" applyNumberFormat="1" applyFont="1" applyFill="1" applyBorder="1" applyAlignment="1">
      <alignment horizontal="center" vertical="center" wrapText="1"/>
    </xf>
    <xf numFmtId="9" fontId="2" fillId="0" borderId="9" xfId="6" applyFont="1" applyBorder="1" applyAlignment="1">
      <alignment horizontal="center" vertical="center" wrapText="1"/>
    </xf>
    <xf numFmtId="1" fontId="4" fillId="6" borderId="9" xfId="6" applyNumberFormat="1" applyFont="1" applyFill="1" applyBorder="1" applyAlignment="1">
      <alignment horizontal="center" vertical="center" wrapText="1"/>
    </xf>
    <xf numFmtId="165" fontId="4" fillId="3" borderId="9" xfId="0" applyNumberFormat="1" applyFont="1" applyFill="1" applyBorder="1" applyAlignment="1">
      <alignment horizontal="center" vertical="center" wrapText="1"/>
    </xf>
    <xf numFmtId="0" fontId="2" fillId="0" borderId="27"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1" xfId="0" applyFont="1" applyBorder="1" applyAlignment="1">
      <alignment horizontal="center" vertical="center" wrapText="1"/>
    </xf>
    <xf numFmtId="165" fontId="1" fillId="0" borderId="5" xfId="4" applyNumberFormat="1" applyFont="1" applyBorder="1" applyAlignment="1">
      <alignment horizontal="right" vertical="center" wrapText="1"/>
    </xf>
    <xf numFmtId="166" fontId="3" fillId="0" borderId="5" xfId="2" applyNumberFormat="1" applyFont="1" applyBorder="1" applyAlignment="1">
      <alignment horizontal="right" vertical="center" wrapText="1"/>
    </xf>
    <xf numFmtId="170" fontId="1" fillId="0" borderId="5" xfId="2" applyNumberFormat="1" applyFont="1" applyBorder="1" applyAlignment="1">
      <alignment horizontal="right" vertical="center" wrapText="1"/>
    </xf>
    <xf numFmtId="0" fontId="0" fillId="0" borderId="5" xfId="0" applyBorder="1" applyAlignment="1">
      <alignment horizontal="center"/>
    </xf>
    <xf numFmtId="165" fontId="0" fillId="0" borderId="5" xfId="0" applyNumberFormat="1" applyBorder="1" applyAlignment="1">
      <alignment horizontal="center"/>
    </xf>
    <xf numFmtId="169" fontId="16" fillId="0" borderId="0" xfId="6" applyNumberFormat="1" applyFont="1"/>
    <xf numFmtId="2" fontId="1" fillId="0" borderId="5" xfId="4" applyNumberFormat="1" applyFont="1" applyBorder="1" applyAlignment="1">
      <alignment horizontal="center"/>
    </xf>
    <xf numFmtId="165" fontId="1" fillId="0" borderId="5" xfId="4" applyNumberFormat="1" applyFont="1" applyBorder="1" applyAlignment="1">
      <alignment horizontal="center"/>
    </xf>
    <xf numFmtId="0" fontId="35" fillId="8" borderId="57" xfId="0" applyFont="1" applyFill="1" applyBorder="1" applyAlignment="1">
      <alignment vertical="center" wrapText="1"/>
    </xf>
    <xf numFmtId="3" fontId="26" fillId="8" borderId="49" xfId="0" applyNumberFormat="1" applyFont="1" applyFill="1" applyBorder="1" applyAlignment="1">
      <alignment horizontal="left" vertical="center" wrapText="1" indent="2"/>
    </xf>
    <xf numFmtId="165" fontId="26" fillId="9" borderId="23" xfId="0" applyNumberFormat="1" applyFont="1" applyFill="1" applyBorder="1" applyAlignment="1">
      <alignment horizontal="left" vertical="center" wrapText="1" indent="3"/>
    </xf>
    <xf numFmtId="2" fontId="24" fillId="0" borderId="0" xfId="0" applyNumberFormat="1" applyFont="1" applyAlignment="1">
      <alignment vertical="center" wrapText="1"/>
    </xf>
    <xf numFmtId="2" fontId="16" fillId="0" borderId="0" xfId="6" applyNumberFormat="1" applyFont="1"/>
    <xf numFmtId="2" fontId="0" fillId="0" borderId="0" xfId="0" applyNumberFormat="1" applyAlignment="1">
      <alignment vertical="center" wrapText="1"/>
    </xf>
    <xf numFmtId="0" fontId="16" fillId="0" borderId="0" xfId="5"/>
    <xf numFmtId="0" fontId="16" fillId="0" borderId="0" xfId="5" applyFill="1"/>
    <xf numFmtId="167" fontId="0" fillId="0" borderId="0" xfId="0" applyNumberFormat="1"/>
    <xf numFmtId="165" fontId="4" fillId="9" borderId="55" xfId="0" applyNumberFormat="1" applyFont="1" applyFill="1" applyBorder="1" applyAlignment="1">
      <alignment horizontal="right" vertical="center" wrapText="1"/>
    </xf>
    <xf numFmtId="169" fontId="33" fillId="8" borderId="47" xfId="6" applyNumberFormat="1" applyFont="1" applyFill="1" applyBorder="1" applyAlignment="1">
      <alignment horizontal="right" vertical="center" wrapText="1"/>
    </xf>
    <xf numFmtId="169" fontId="33" fillId="9" borderId="47" xfId="6" applyNumberFormat="1" applyFont="1" applyFill="1" applyBorder="1" applyAlignment="1">
      <alignment horizontal="right" vertical="center" wrapText="1"/>
    </xf>
    <xf numFmtId="169" fontId="36" fillId="9" borderId="47" xfId="6" applyNumberFormat="1" applyFont="1" applyFill="1" applyBorder="1" applyAlignment="1">
      <alignment horizontal="right" vertical="center" wrapText="1"/>
    </xf>
    <xf numFmtId="3" fontId="36" fillId="8" borderId="46" xfId="0" applyNumberFormat="1" applyFont="1" applyFill="1" applyBorder="1" applyAlignment="1">
      <alignment horizontal="right" vertical="center" wrapText="1"/>
    </xf>
    <xf numFmtId="169" fontId="36" fillId="8" borderId="47" xfId="6" applyNumberFormat="1" applyFont="1" applyFill="1" applyBorder="1" applyAlignment="1">
      <alignment horizontal="right" vertical="center" wrapText="1"/>
    </xf>
    <xf numFmtId="0" fontId="34" fillId="9" borderId="57" xfId="0" applyFont="1" applyFill="1" applyBorder="1" applyAlignment="1">
      <alignment vertical="center" wrapText="1"/>
    </xf>
    <xf numFmtId="0" fontId="36" fillId="9" borderId="57" xfId="0" applyFont="1" applyFill="1" applyBorder="1" applyAlignment="1">
      <alignment horizontal="right" vertical="center" wrapText="1"/>
    </xf>
    <xf numFmtId="169" fontId="36" fillId="9" borderId="0" xfId="6" applyNumberFormat="1" applyFont="1" applyFill="1" applyBorder="1" applyAlignment="1">
      <alignment horizontal="right" vertical="center" wrapText="1"/>
    </xf>
    <xf numFmtId="0" fontId="33" fillId="0" borderId="57" xfId="0" applyFont="1" applyFill="1" applyBorder="1" applyAlignment="1">
      <alignment vertical="top" wrapText="1"/>
    </xf>
    <xf numFmtId="0" fontId="34" fillId="0" borderId="57" xfId="0" applyFont="1" applyFill="1" applyBorder="1" applyAlignment="1">
      <alignment vertical="center" wrapText="1"/>
    </xf>
    <xf numFmtId="0" fontId="36" fillId="0" borderId="57" xfId="0" applyFont="1" applyFill="1" applyBorder="1" applyAlignment="1">
      <alignment horizontal="right" vertical="center" wrapText="1"/>
    </xf>
    <xf numFmtId="169" fontId="36" fillId="0" borderId="0" xfId="6" applyNumberFormat="1" applyFont="1" applyFill="1" applyBorder="1" applyAlignment="1">
      <alignment horizontal="right" vertical="center" wrapText="1"/>
    </xf>
    <xf numFmtId="0" fontId="35" fillId="8" borderId="62" xfId="0" applyFont="1" applyFill="1" applyBorder="1" applyAlignment="1">
      <alignment vertical="center" wrapText="1"/>
    </xf>
    <xf numFmtId="0" fontId="33" fillId="8" borderId="62" xfId="0" applyFont="1" applyFill="1" applyBorder="1" applyAlignment="1">
      <alignment horizontal="right" vertical="center" wrapText="1"/>
    </xf>
    <xf numFmtId="169" fontId="33" fillId="8" borderId="63" xfId="6" applyNumberFormat="1" applyFont="1" applyFill="1" applyBorder="1" applyAlignment="1">
      <alignment horizontal="right" vertical="center" wrapText="1"/>
    </xf>
    <xf numFmtId="169" fontId="33" fillId="8" borderId="55" xfId="6" applyNumberFormat="1" applyFont="1" applyFill="1" applyBorder="1" applyAlignment="1">
      <alignment horizontal="right" vertical="center" wrapText="1"/>
    </xf>
    <xf numFmtId="3" fontId="33" fillId="9" borderId="46" xfId="0" applyNumberFormat="1" applyFont="1" applyFill="1" applyBorder="1" applyAlignment="1">
      <alignment horizontal="right" vertical="center" wrapText="1"/>
    </xf>
    <xf numFmtId="169" fontId="33" fillId="9" borderId="55" xfId="6" applyNumberFormat="1" applyFont="1" applyFill="1" applyBorder="1" applyAlignment="1">
      <alignment horizontal="right" vertical="center" wrapText="1"/>
    </xf>
    <xf numFmtId="0" fontId="34" fillId="8" borderId="51" xfId="0" applyFont="1" applyFill="1" applyBorder="1" applyAlignment="1">
      <alignment vertical="center" wrapText="1"/>
    </xf>
    <xf numFmtId="3" fontId="36" fillId="8" borderId="51" xfId="0" applyNumberFormat="1" applyFont="1" applyFill="1" applyBorder="1" applyAlignment="1">
      <alignment horizontal="right" vertical="center" wrapText="1"/>
    </xf>
    <xf numFmtId="0" fontId="36" fillId="8" borderId="51" xfId="0" applyFont="1" applyFill="1" applyBorder="1" applyAlignment="1">
      <alignment horizontal="right" vertical="center" wrapText="1"/>
    </xf>
    <xf numFmtId="169" fontId="36" fillId="8" borderId="1" xfId="6" applyNumberFormat="1" applyFont="1" applyFill="1" applyBorder="1" applyAlignment="1">
      <alignment horizontal="right" vertical="center" wrapText="1"/>
    </xf>
    <xf numFmtId="0" fontId="39" fillId="0" borderId="4" xfId="0" applyFont="1" applyBorder="1" applyAlignment="1">
      <alignment vertical="center"/>
    </xf>
    <xf numFmtId="0" fontId="39" fillId="0" borderId="28" xfId="0" applyFont="1" applyBorder="1" applyAlignment="1">
      <alignment vertical="center"/>
    </xf>
    <xf numFmtId="0" fontId="0" fillId="7" borderId="58" xfId="0" applyFont="1" applyFill="1" applyBorder="1" applyAlignment="1">
      <alignment vertical="center" wrapText="1"/>
    </xf>
    <xf numFmtId="0" fontId="26" fillId="9" borderId="57" xfId="0" applyFont="1" applyFill="1" applyBorder="1" applyAlignment="1">
      <alignment vertical="center" wrapText="1"/>
    </xf>
    <xf numFmtId="0" fontId="26" fillId="10" borderId="64" xfId="0" applyFont="1" applyFill="1" applyBorder="1" applyAlignment="1">
      <alignment horizontal="left" vertical="center" wrapText="1"/>
    </xf>
    <xf numFmtId="0" fontId="30" fillId="10" borderId="64" xfId="0" applyFont="1" applyFill="1" applyBorder="1" applyAlignment="1">
      <alignment horizontal="center" vertical="center" wrapText="1"/>
    </xf>
    <xf numFmtId="165" fontId="30" fillId="10" borderId="64" xfId="0" applyNumberFormat="1" applyFont="1" applyFill="1" applyBorder="1" applyAlignment="1">
      <alignment horizontal="center" vertical="center" wrapText="1"/>
    </xf>
    <xf numFmtId="0" fontId="0" fillId="8" borderId="65" xfId="0" applyFont="1" applyFill="1" applyBorder="1" applyAlignment="1">
      <alignment horizontal="left" vertical="center" wrapText="1"/>
    </xf>
    <xf numFmtId="0" fontId="0" fillId="8" borderId="65" xfId="0" applyFont="1" applyFill="1" applyBorder="1" applyAlignment="1">
      <alignment horizontal="center" vertical="center" wrapText="1"/>
    </xf>
    <xf numFmtId="165" fontId="16" fillId="8" borderId="65" xfId="7" applyNumberFormat="1" applyFont="1" applyFill="1" applyBorder="1" applyAlignment="1">
      <alignment horizontal="center" vertical="center" wrapText="1"/>
    </xf>
    <xf numFmtId="0" fontId="26" fillId="10" borderId="65" xfId="0" applyFont="1" applyFill="1" applyBorder="1" applyAlignment="1">
      <alignment horizontal="left" vertical="center" wrapText="1"/>
    </xf>
    <xf numFmtId="0" fontId="30" fillId="10" borderId="65" xfId="0" applyFont="1" applyFill="1" applyBorder="1" applyAlignment="1">
      <alignment horizontal="center" vertical="center" wrapText="1"/>
    </xf>
    <xf numFmtId="165" fontId="30" fillId="10" borderId="65" xfId="0" applyNumberFormat="1" applyFont="1" applyFill="1" applyBorder="1" applyAlignment="1">
      <alignment horizontal="center" vertical="center" wrapText="1"/>
    </xf>
    <xf numFmtId="0" fontId="26" fillId="8" borderId="57" xfId="0" applyFont="1" applyFill="1" applyBorder="1" applyAlignment="1">
      <alignment vertical="center" wrapText="1"/>
    </xf>
    <xf numFmtId="169" fontId="3" fillId="0" borderId="46" xfId="6" applyNumberFormat="1" applyFont="1" applyFill="1" applyBorder="1" applyAlignment="1">
      <alignment horizontal="center" vertical="center" wrapText="1"/>
    </xf>
    <xf numFmtId="169" fontId="1" fillId="0" borderId="47" xfId="6" applyNumberFormat="1" applyFont="1" applyFill="1" applyBorder="1" applyAlignment="1">
      <alignment horizontal="center" vertical="center" wrapText="1"/>
    </xf>
    <xf numFmtId="169" fontId="3" fillId="0" borderId="47" xfId="6" applyNumberFormat="1" applyFont="1" applyFill="1" applyBorder="1" applyAlignment="1">
      <alignment horizontal="center" vertical="center" wrapText="1"/>
    </xf>
    <xf numFmtId="169" fontId="3" fillId="0" borderId="61" xfId="6" applyNumberFormat="1" applyFont="1" applyFill="1" applyBorder="1" applyAlignment="1">
      <alignment horizontal="center" vertical="center" wrapText="1"/>
    </xf>
    <xf numFmtId="0" fontId="1" fillId="0" borderId="5" xfId="0" applyFont="1" applyBorder="1"/>
    <xf numFmtId="0" fontId="5" fillId="0" borderId="0" xfId="0" applyFont="1" applyAlignment="1">
      <alignment horizontal="left" vertical="center" wrapText="1"/>
    </xf>
    <xf numFmtId="0" fontId="24" fillId="0" borderId="0" xfId="0" applyFont="1" applyAlignment="1">
      <alignment horizontal="left" vertical="center" wrapText="1"/>
    </xf>
    <xf numFmtId="0" fontId="28" fillId="8" borderId="66" xfId="0" applyFont="1" applyFill="1" applyBorder="1" applyAlignment="1">
      <alignment vertical="center" wrapText="1"/>
    </xf>
    <xf numFmtId="0" fontId="28" fillId="8" borderId="47" xfId="0" applyFont="1" applyFill="1" applyBorder="1" applyAlignment="1">
      <alignment vertical="center" wrapText="1"/>
    </xf>
    <xf numFmtId="0" fontId="28" fillId="8" borderId="55" xfId="0" applyFont="1" applyFill="1" applyBorder="1" applyAlignment="1">
      <alignment vertical="center" wrapText="1"/>
    </xf>
    <xf numFmtId="0" fontId="2" fillId="9" borderId="66" xfId="0" applyFont="1" applyFill="1" applyBorder="1" applyAlignment="1">
      <alignment vertical="center" wrapText="1"/>
    </xf>
    <xf numFmtId="0" fontId="2" fillId="9" borderId="47" xfId="0" applyFont="1" applyFill="1" applyBorder="1" applyAlignment="1">
      <alignment vertical="center" wrapText="1"/>
    </xf>
    <xf numFmtId="0" fontId="2" fillId="9" borderId="55" xfId="0" applyFont="1" applyFill="1" applyBorder="1" applyAlignment="1">
      <alignment vertical="center" wrapText="1"/>
    </xf>
    <xf numFmtId="0" fontId="2" fillId="8" borderId="66" xfId="0" applyFont="1" applyFill="1" applyBorder="1" applyAlignment="1">
      <alignment vertical="center" wrapText="1"/>
    </xf>
    <xf numFmtId="0" fontId="2" fillId="8" borderId="47" xfId="0" applyFont="1" applyFill="1" applyBorder="1" applyAlignment="1">
      <alignment vertical="center" wrapText="1"/>
    </xf>
    <xf numFmtId="0" fontId="2" fillId="8" borderId="55" xfId="0" applyFont="1" applyFill="1" applyBorder="1" applyAlignment="1">
      <alignment vertical="center" wrapText="1"/>
    </xf>
    <xf numFmtId="0" fontId="0" fillId="0" borderId="0" xfId="0" applyAlignment="1">
      <alignment horizontal="left" vertical="center" wrapText="1"/>
    </xf>
    <xf numFmtId="0" fontId="27" fillId="7" borderId="67" xfId="0" applyFont="1" applyFill="1" applyBorder="1" applyAlignment="1">
      <alignment vertical="center" wrapText="1"/>
    </xf>
    <xf numFmtId="0" fontId="27" fillId="7" borderId="56" xfId="0" applyFont="1" applyFill="1" applyBorder="1" applyAlignment="1">
      <alignment vertical="center" wrapText="1"/>
    </xf>
    <xf numFmtId="0" fontId="27" fillId="7" borderId="68" xfId="0" applyFont="1" applyFill="1" applyBorder="1" applyAlignment="1">
      <alignment vertical="center" wrapText="1"/>
    </xf>
    <xf numFmtId="0" fontId="27" fillId="7" borderId="57" xfId="0" applyFont="1" applyFill="1" applyBorder="1" applyAlignment="1">
      <alignment vertical="center" wrapText="1"/>
    </xf>
    <xf numFmtId="0" fontId="27" fillId="7" borderId="69" xfId="0" applyFont="1" applyFill="1" applyBorder="1" applyAlignment="1">
      <alignment horizontal="center" vertical="center" wrapText="1"/>
    </xf>
    <xf numFmtId="0" fontId="27" fillId="7" borderId="70" xfId="0" applyFont="1" applyFill="1" applyBorder="1" applyAlignment="1">
      <alignment horizontal="center" vertical="center" wrapText="1"/>
    </xf>
    <xf numFmtId="0" fontId="27" fillId="7" borderId="71" xfId="0" applyFont="1" applyFill="1" applyBorder="1" applyAlignment="1">
      <alignment horizontal="center" vertical="center" wrapText="1"/>
    </xf>
    <xf numFmtId="0" fontId="27" fillId="7" borderId="72" xfId="0" applyFont="1" applyFill="1" applyBorder="1" applyAlignment="1">
      <alignment horizontal="center" vertical="center" wrapText="1"/>
    </xf>
    <xf numFmtId="10" fontId="27" fillId="7" borderId="73" xfId="0" applyNumberFormat="1" applyFont="1" applyFill="1" applyBorder="1" applyAlignment="1">
      <alignment horizontal="center" vertical="center" wrapText="1"/>
    </xf>
    <xf numFmtId="10" fontId="27" fillId="7" borderId="74" xfId="0" applyNumberFormat="1" applyFont="1" applyFill="1" applyBorder="1" applyAlignment="1">
      <alignment horizontal="center" vertical="center" wrapText="1"/>
    </xf>
    <xf numFmtId="0" fontId="21" fillId="0" borderId="29" xfId="0" applyFont="1" applyBorder="1" applyAlignment="1">
      <alignment horizontal="center" vertical="center" wrapText="1"/>
    </xf>
    <xf numFmtId="0" fontId="21" fillId="0" borderId="3" xfId="0" applyFont="1" applyBorder="1" applyAlignment="1">
      <alignment horizontal="center" vertical="center" wrapText="1"/>
    </xf>
    <xf numFmtId="0" fontId="36" fillId="2" borderId="29"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15" fillId="0" borderId="30"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32"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27" xfId="0" applyFont="1" applyBorder="1" applyAlignment="1">
      <alignment horizontal="center" vertical="center" wrapText="1"/>
    </xf>
    <xf numFmtId="0" fontId="15" fillId="0" borderId="34"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1"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 xfId="0" applyFont="1" applyBorder="1" applyAlignment="1">
      <alignment horizontal="center" vertical="center" wrapText="1"/>
    </xf>
    <xf numFmtId="0" fontId="0" fillId="0" borderId="21" xfId="0" applyBorder="1" applyAlignment="1">
      <alignment horizontal="center"/>
    </xf>
    <xf numFmtId="0" fontId="19" fillId="0" borderId="75" xfId="0" applyFont="1" applyBorder="1" applyAlignment="1">
      <alignment horizontal="center" vertical="center" wrapText="1"/>
    </xf>
    <xf numFmtId="0" fontId="19" fillId="0" borderId="35" xfId="0" applyFont="1" applyBorder="1" applyAlignment="1">
      <alignment horizontal="center" vertical="center" wrapText="1"/>
    </xf>
    <xf numFmtId="0" fontId="19" fillId="0" borderId="39" xfId="0" applyFont="1" applyBorder="1" applyAlignment="1">
      <alignment horizontal="center" vertical="center" wrapText="1"/>
    </xf>
    <xf numFmtId="0" fontId="22" fillId="2" borderId="29" xfId="0"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2" borderId="30" xfId="0" applyFont="1" applyFill="1" applyBorder="1" applyAlignment="1">
      <alignment horizontal="center" vertical="center" wrapText="1"/>
    </xf>
    <xf numFmtId="0" fontId="22" fillId="2" borderId="32" xfId="0" applyFont="1" applyFill="1" applyBorder="1" applyAlignment="1">
      <alignment horizontal="center" vertical="center" wrapText="1"/>
    </xf>
    <xf numFmtId="0" fontId="40" fillId="0" borderId="0" xfId="0" applyFont="1" applyAlignment="1">
      <alignment horizontal="left" wrapText="1"/>
    </xf>
    <xf numFmtId="0" fontId="1" fillId="0" borderId="0" xfId="0" applyFont="1" applyAlignment="1">
      <alignment horizontal="left" vertical="center" wrapText="1"/>
    </xf>
    <xf numFmtId="0" fontId="3" fillId="0" borderId="4" xfId="3" applyFont="1" applyFill="1" applyBorder="1" applyAlignment="1">
      <alignment horizontal="left" vertical="center" wrapText="1"/>
    </xf>
    <xf numFmtId="0" fontId="3" fillId="4" borderId="16" xfId="4" applyFont="1" applyFill="1" applyBorder="1" applyAlignment="1">
      <alignment horizontal="center"/>
    </xf>
    <xf numFmtId="0" fontId="3" fillId="4" borderId="5" xfId="4" applyFont="1" applyFill="1" applyBorder="1" applyAlignment="1">
      <alignment horizontal="center"/>
    </xf>
    <xf numFmtId="0" fontId="25" fillId="7" borderId="36" xfId="0" applyFont="1" applyFill="1" applyBorder="1" applyAlignment="1">
      <alignment vertical="center" wrapText="1"/>
    </xf>
    <xf numFmtId="0" fontId="25" fillId="7" borderId="37" xfId="0" applyFont="1" applyFill="1" applyBorder="1" applyAlignment="1">
      <alignment vertical="center" wrapText="1"/>
    </xf>
    <xf numFmtId="0" fontId="25" fillId="7" borderId="16" xfId="0" applyFont="1" applyFill="1" applyBorder="1" applyAlignment="1">
      <alignment vertical="center" wrapText="1"/>
    </xf>
    <xf numFmtId="0" fontId="25" fillId="7" borderId="25" xfId="0" applyFont="1" applyFill="1" applyBorder="1" applyAlignment="1">
      <alignment vertical="center" wrapText="1"/>
    </xf>
    <xf numFmtId="0" fontId="25" fillId="4" borderId="38" xfId="0" applyFont="1" applyFill="1" applyBorder="1" applyAlignment="1">
      <alignment vertical="center" wrapText="1"/>
    </xf>
    <xf numFmtId="0" fontId="25" fillId="4" borderId="4" xfId="0" applyFont="1" applyFill="1" applyBorder="1" applyAlignment="1">
      <alignment vertical="center" wrapText="1"/>
    </xf>
    <xf numFmtId="0" fontId="3" fillId="4" borderId="5" xfId="4" applyFont="1" applyFill="1" applyBorder="1" applyAlignment="1">
      <alignment horizontal="center" vertical="center" wrapText="1"/>
    </xf>
    <xf numFmtId="0" fontId="41" fillId="0" borderId="0" xfId="0" applyFont="1" applyAlignment="1">
      <alignment horizontal="left" vertical="center" wrapText="1"/>
    </xf>
    <xf numFmtId="0" fontId="33" fillId="0" borderId="0" xfId="0" applyFont="1" applyAlignment="1">
      <alignment horizontal="left" vertical="center" wrapText="1"/>
    </xf>
    <xf numFmtId="0" fontId="35" fillId="8" borderId="67" xfId="0" applyFont="1" applyFill="1" applyBorder="1" applyAlignment="1">
      <alignment vertical="center" wrapText="1"/>
    </xf>
    <xf numFmtId="0" fontId="35" fillId="8" borderId="56" xfId="0" applyFont="1" applyFill="1" applyBorder="1" applyAlignment="1">
      <alignment vertical="center" wrapText="1"/>
    </xf>
    <xf numFmtId="0" fontId="35" fillId="8" borderId="50" xfId="0" applyFont="1" applyFill="1" applyBorder="1" applyAlignment="1">
      <alignment vertical="center" wrapText="1"/>
    </xf>
    <xf numFmtId="0" fontId="36" fillId="0" borderId="0" xfId="0" applyFont="1" applyAlignment="1">
      <alignment horizontal="left" vertical="center"/>
    </xf>
    <xf numFmtId="0" fontId="42" fillId="7" borderId="59" xfId="0" applyFont="1" applyFill="1" applyBorder="1" applyAlignment="1">
      <alignment vertical="center" wrapText="1"/>
    </xf>
    <xf numFmtId="0" fontId="42" fillId="7" borderId="58" xfId="0" applyFont="1" applyFill="1" applyBorder="1" applyAlignment="1">
      <alignment vertical="center" wrapText="1"/>
    </xf>
    <xf numFmtId="0" fontId="35" fillId="8" borderId="57" xfId="0" applyFont="1" applyFill="1" applyBorder="1" applyAlignment="1">
      <alignment horizontal="left" vertical="center" wrapText="1"/>
    </xf>
    <xf numFmtId="0" fontId="34" fillId="8" borderId="76" xfId="0" applyFont="1" applyFill="1" applyBorder="1" applyAlignment="1">
      <alignment vertical="center" wrapText="1"/>
    </xf>
    <xf numFmtId="0" fontId="34" fillId="8" borderId="64" xfId="0" applyFont="1" applyFill="1" applyBorder="1" applyAlignment="1">
      <alignment vertical="center" wrapText="1"/>
    </xf>
    <xf numFmtId="0" fontId="36" fillId="8" borderId="76" xfId="0" applyFont="1" applyFill="1" applyBorder="1" applyAlignment="1">
      <alignment horizontal="right" vertical="center" wrapText="1"/>
    </xf>
    <xf numFmtId="0" fontId="36" fillId="8" borderId="64" xfId="0" applyFont="1" applyFill="1" applyBorder="1" applyAlignment="1">
      <alignment horizontal="right" vertical="center" wrapText="1"/>
    </xf>
    <xf numFmtId="169" fontId="36" fillId="8" borderId="71" xfId="6" applyNumberFormat="1" applyFont="1" applyFill="1" applyBorder="1" applyAlignment="1">
      <alignment horizontal="right" vertical="center" wrapText="1"/>
    </xf>
    <xf numFmtId="169" fontId="36" fillId="8" borderId="77" xfId="6" applyNumberFormat="1" applyFont="1" applyFill="1" applyBorder="1" applyAlignment="1">
      <alignment horizontal="right" vertical="center" wrapText="1"/>
    </xf>
    <xf numFmtId="0" fontId="19" fillId="0" borderId="0" xfId="0" applyFont="1" applyAlignment="1">
      <alignment horizontal="left" vertical="center" wrapText="1"/>
    </xf>
    <xf numFmtId="0" fontId="0" fillId="7" borderId="78" xfId="0" applyFont="1" applyFill="1" applyBorder="1" applyAlignment="1">
      <alignment horizontal="center" vertical="center" wrapText="1"/>
    </xf>
    <xf numFmtId="0" fontId="0" fillId="7" borderId="61" xfId="0" applyFont="1" applyFill="1" applyBorder="1" applyAlignment="1">
      <alignment horizontal="center" vertical="center" wrapText="1"/>
    </xf>
    <xf numFmtId="0" fontId="0" fillId="7" borderId="79" xfId="0" applyFont="1" applyFill="1" applyBorder="1" applyAlignment="1">
      <alignment horizontal="center" vertical="center" wrapText="1"/>
    </xf>
    <xf numFmtId="0" fontId="0" fillId="7" borderId="80" xfId="0" applyFont="1" applyFill="1" applyBorder="1" applyAlignment="1">
      <alignment horizontal="center" vertical="center" wrapText="1"/>
    </xf>
    <xf numFmtId="0" fontId="0" fillId="0" borderId="0" xfId="0" applyFont="1" applyBorder="1" applyAlignment="1">
      <alignment horizontal="left" vertical="center" wrapText="1"/>
    </xf>
    <xf numFmtId="0" fontId="0" fillId="0" borderId="38" xfId="0" applyFont="1" applyBorder="1" applyAlignment="1">
      <alignment horizontal="left" vertical="center" wrapText="1"/>
    </xf>
    <xf numFmtId="0" fontId="27" fillId="7" borderId="67" xfId="0" applyFont="1" applyFill="1" applyBorder="1" applyAlignment="1">
      <alignment horizontal="left" vertical="center" wrapText="1"/>
    </xf>
    <xf numFmtId="0" fontId="27" fillId="7" borderId="81" xfId="0" applyFont="1" applyFill="1" applyBorder="1" applyAlignment="1">
      <alignment horizontal="left" vertical="center" wrapText="1"/>
    </xf>
    <xf numFmtId="0" fontId="27" fillId="7" borderId="82" xfId="0" applyFont="1" applyFill="1" applyBorder="1" applyAlignment="1">
      <alignment horizontal="left" vertical="center" wrapText="1"/>
    </xf>
    <xf numFmtId="0" fontId="27" fillId="7" borderId="80" xfId="0" applyFont="1" applyFill="1" applyBorder="1" applyAlignment="1">
      <alignment horizontal="left" vertical="center" wrapText="1"/>
    </xf>
    <xf numFmtId="0" fontId="27" fillId="7" borderId="83" xfId="0" applyFont="1" applyFill="1" applyBorder="1" applyAlignment="1">
      <alignment horizontal="left" vertical="center" wrapText="1" indent="3"/>
    </xf>
    <xf numFmtId="0" fontId="27" fillId="7" borderId="84" xfId="0" applyFont="1" applyFill="1" applyBorder="1" applyAlignment="1">
      <alignment horizontal="left" vertical="center" wrapText="1" indent="3"/>
    </xf>
    <xf numFmtId="0" fontId="3" fillId="0" borderId="0" xfId="4" applyFont="1" applyBorder="1" applyAlignment="1">
      <alignment horizontal="center" vertical="center" wrapText="1"/>
    </xf>
  </cellXfs>
  <cellStyles count="8">
    <cellStyle name="Milliers" xfId="1" builtinId="3"/>
    <cellStyle name="Milliers 2" xfId="2"/>
    <cellStyle name="Normal" xfId="0" builtinId="0"/>
    <cellStyle name="Normal 2" xfId="3"/>
    <cellStyle name="Normal 2 2" xfId="4"/>
    <cellStyle name="Normal 5" xfId="5"/>
    <cellStyle name="Pourcentage" xfId="6" builtinId="5"/>
    <cellStyle name="Pourcentage 2"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0</xdr:row>
      <xdr:rowOff>200025</xdr:rowOff>
    </xdr:from>
    <xdr:to>
      <xdr:col>9</xdr:col>
      <xdr:colOff>781050</xdr:colOff>
      <xdr:row>41</xdr:row>
      <xdr:rowOff>76200</xdr:rowOff>
    </xdr:to>
    <xdr:pic>
      <xdr:nvPicPr>
        <xdr:cNvPr id="14344" name="Image 1">
          <a:extLst>
            <a:ext uri="{FF2B5EF4-FFF2-40B4-BE49-F238E27FC236}">
              <a16:creationId xmlns:a16="http://schemas.microsoft.com/office/drawing/2014/main" id="{0AA6EA9D-4263-42A6-B7EA-0EE5BD99EC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00025"/>
          <a:ext cx="7562850" cy="741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257175</xdr:colOff>
      <xdr:row>1</xdr:row>
      <xdr:rowOff>57150</xdr:rowOff>
    </xdr:from>
    <xdr:to>
      <xdr:col>6</xdr:col>
      <xdr:colOff>266700</xdr:colOff>
      <xdr:row>4</xdr:row>
      <xdr:rowOff>0</xdr:rowOff>
    </xdr:to>
    <xdr:grpSp>
      <xdr:nvGrpSpPr>
        <xdr:cNvPr id="13369" name="Group 352">
          <a:extLst>
            <a:ext uri="{FF2B5EF4-FFF2-40B4-BE49-F238E27FC236}">
              <a16:creationId xmlns:a16="http://schemas.microsoft.com/office/drawing/2014/main" id="{1B94ED72-F9BC-42BA-8876-75E4BC93F53E}"/>
            </a:ext>
          </a:extLst>
        </xdr:cNvPr>
        <xdr:cNvGrpSpPr>
          <a:grpSpLocks/>
        </xdr:cNvGrpSpPr>
      </xdr:nvGrpSpPr>
      <xdr:grpSpPr bwMode="auto">
        <a:xfrm>
          <a:off x="8124825" y="219075"/>
          <a:ext cx="9525" cy="457200"/>
          <a:chOff x="10614" y="341"/>
          <a:chExt cx="20" cy="798"/>
        </a:xfrm>
      </xdr:grpSpPr>
      <xdr:sp macro="" textlink="">
        <xdr:nvSpPr>
          <xdr:cNvPr id="13374" name="Freeform 353">
            <a:extLst>
              <a:ext uri="{FF2B5EF4-FFF2-40B4-BE49-F238E27FC236}">
                <a16:creationId xmlns:a16="http://schemas.microsoft.com/office/drawing/2014/main" id="{8604C7AB-2C91-4FBC-8E99-B5625BCDE028}"/>
              </a:ext>
            </a:extLst>
          </xdr:cNvPr>
          <xdr:cNvSpPr>
            <a:spLocks/>
          </xdr:cNvSpPr>
        </xdr:nvSpPr>
        <xdr:spPr bwMode="auto">
          <a:xfrm>
            <a:off x="10624" y="351"/>
            <a:ext cx="20" cy="298"/>
          </a:xfrm>
          <a:custGeom>
            <a:avLst/>
            <a:gdLst>
              <a:gd name="T0" fmla="*/ 0 w 20"/>
              <a:gd name="T1" fmla="*/ 0 h 298"/>
              <a:gd name="T2" fmla="*/ 0 w 20"/>
              <a:gd name="T3" fmla="*/ 0 h 298"/>
              <a:gd name="T4" fmla="*/ 0 w 20"/>
              <a:gd name="T5" fmla="*/ 297 h 298"/>
              <a:gd name="T6" fmla="*/ 0 w 20"/>
              <a:gd name="T7" fmla="*/ 297 h 298"/>
              <a:gd name="T8" fmla="*/ 0 w 20"/>
              <a:gd name="T9" fmla="*/ 0 h 298"/>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0" h="298">
                <a:moveTo>
                  <a:pt x="0" y="0"/>
                </a:moveTo>
                <a:lnTo>
                  <a:pt x="0" y="0"/>
                </a:lnTo>
                <a:lnTo>
                  <a:pt x="0" y="297"/>
                </a:lnTo>
                <a:lnTo>
                  <a:pt x="0" y="0"/>
                </a:lnTo>
              </a:path>
            </a:pathLst>
          </a:custGeom>
          <a:solidFill>
            <a:srgbClr val="BECDE4"/>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375" name="Freeform 354">
            <a:extLst>
              <a:ext uri="{FF2B5EF4-FFF2-40B4-BE49-F238E27FC236}">
                <a16:creationId xmlns:a16="http://schemas.microsoft.com/office/drawing/2014/main" id="{6D367DFD-CA2B-49B9-9161-E5D773159117}"/>
              </a:ext>
            </a:extLst>
          </xdr:cNvPr>
          <xdr:cNvSpPr>
            <a:spLocks/>
          </xdr:cNvSpPr>
        </xdr:nvSpPr>
        <xdr:spPr bwMode="auto">
          <a:xfrm>
            <a:off x="10624" y="649"/>
            <a:ext cx="20" cy="240"/>
          </a:xfrm>
          <a:custGeom>
            <a:avLst/>
            <a:gdLst>
              <a:gd name="T0" fmla="*/ 0 w 20"/>
              <a:gd name="T1" fmla="*/ 0 h 240"/>
              <a:gd name="T2" fmla="*/ 0 w 20"/>
              <a:gd name="T3" fmla="*/ 0 h 240"/>
              <a:gd name="T4" fmla="*/ 0 w 20"/>
              <a:gd name="T5" fmla="*/ 240 h 240"/>
              <a:gd name="T6" fmla="*/ 0 w 20"/>
              <a:gd name="T7" fmla="*/ 240 h 240"/>
              <a:gd name="T8" fmla="*/ 0 w 20"/>
              <a:gd name="T9" fmla="*/ 0 h 24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0" h="240">
                <a:moveTo>
                  <a:pt x="0" y="0"/>
                </a:moveTo>
                <a:lnTo>
                  <a:pt x="0" y="0"/>
                </a:lnTo>
                <a:lnTo>
                  <a:pt x="0" y="240"/>
                </a:lnTo>
                <a:lnTo>
                  <a:pt x="0" y="0"/>
                </a:lnTo>
              </a:path>
            </a:pathLst>
          </a:custGeom>
          <a:solidFill>
            <a:srgbClr val="EAEEF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376" name="Freeform 355">
            <a:extLst>
              <a:ext uri="{FF2B5EF4-FFF2-40B4-BE49-F238E27FC236}">
                <a16:creationId xmlns:a16="http://schemas.microsoft.com/office/drawing/2014/main" id="{92A4A1BD-6F0B-42CE-A1BF-ED222AFB7D25}"/>
              </a:ext>
            </a:extLst>
          </xdr:cNvPr>
          <xdr:cNvSpPr>
            <a:spLocks/>
          </xdr:cNvSpPr>
        </xdr:nvSpPr>
        <xdr:spPr bwMode="auto">
          <a:xfrm>
            <a:off x="10624" y="889"/>
            <a:ext cx="20" cy="240"/>
          </a:xfrm>
          <a:custGeom>
            <a:avLst/>
            <a:gdLst>
              <a:gd name="T0" fmla="*/ 0 w 20"/>
              <a:gd name="T1" fmla="*/ 0 h 240"/>
              <a:gd name="T2" fmla="*/ 0 w 20"/>
              <a:gd name="T3" fmla="*/ 0 h 240"/>
              <a:gd name="T4" fmla="*/ 0 w 20"/>
              <a:gd name="T5" fmla="*/ 240 h 240"/>
              <a:gd name="T6" fmla="*/ 0 w 20"/>
              <a:gd name="T7" fmla="*/ 240 h 240"/>
              <a:gd name="T8" fmla="*/ 0 w 20"/>
              <a:gd name="T9" fmla="*/ 0 h 24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0" h="240">
                <a:moveTo>
                  <a:pt x="0" y="0"/>
                </a:moveTo>
                <a:lnTo>
                  <a:pt x="0" y="0"/>
                </a:lnTo>
                <a:lnTo>
                  <a:pt x="0" y="240"/>
                </a:lnTo>
                <a:lnTo>
                  <a:pt x="0" y="0"/>
                </a:lnTo>
              </a:path>
            </a:pathLst>
          </a:custGeom>
          <a:solidFill>
            <a:srgbClr val="DBE2E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7</xdr:col>
      <xdr:colOff>257175</xdr:colOff>
      <xdr:row>1</xdr:row>
      <xdr:rowOff>57150</xdr:rowOff>
    </xdr:from>
    <xdr:to>
      <xdr:col>7</xdr:col>
      <xdr:colOff>266700</xdr:colOff>
      <xdr:row>4</xdr:row>
      <xdr:rowOff>0</xdr:rowOff>
    </xdr:to>
    <xdr:grpSp>
      <xdr:nvGrpSpPr>
        <xdr:cNvPr id="13370" name="Group 352">
          <a:extLst>
            <a:ext uri="{FF2B5EF4-FFF2-40B4-BE49-F238E27FC236}">
              <a16:creationId xmlns:a16="http://schemas.microsoft.com/office/drawing/2014/main" id="{A973B7B7-F126-40C3-AF33-787B907DCB2B}"/>
            </a:ext>
          </a:extLst>
        </xdr:cNvPr>
        <xdr:cNvGrpSpPr>
          <a:grpSpLocks/>
        </xdr:cNvGrpSpPr>
      </xdr:nvGrpSpPr>
      <xdr:grpSpPr bwMode="auto">
        <a:xfrm>
          <a:off x="8886825" y="219075"/>
          <a:ext cx="9525" cy="457200"/>
          <a:chOff x="10614" y="341"/>
          <a:chExt cx="20" cy="798"/>
        </a:xfrm>
      </xdr:grpSpPr>
      <xdr:sp macro="" textlink="">
        <xdr:nvSpPr>
          <xdr:cNvPr id="13371" name="Freeform 353">
            <a:extLst>
              <a:ext uri="{FF2B5EF4-FFF2-40B4-BE49-F238E27FC236}">
                <a16:creationId xmlns:a16="http://schemas.microsoft.com/office/drawing/2014/main" id="{5946BBD4-101B-4645-BB04-A61EFE051437}"/>
              </a:ext>
            </a:extLst>
          </xdr:cNvPr>
          <xdr:cNvSpPr>
            <a:spLocks/>
          </xdr:cNvSpPr>
        </xdr:nvSpPr>
        <xdr:spPr bwMode="auto">
          <a:xfrm>
            <a:off x="10624" y="351"/>
            <a:ext cx="20" cy="298"/>
          </a:xfrm>
          <a:custGeom>
            <a:avLst/>
            <a:gdLst>
              <a:gd name="T0" fmla="*/ 0 w 20"/>
              <a:gd name="T1" fmla="*/ 0 h 298"/>
              <a:gd name="T2" fmla="*/ 0 w 20"/>
              <a:gd name="T3" fmla="*/ 0 h 298"/>
              <a:gd name="T4" fmla="*/ 0 w 20"/>
              <a:gd name="T5" fmla="*/ 297 h 298"/>
              <a:gd name="T6" fmla="*/ 0 w 20"/>
              <a:gd name="T7" fmla="*/ 297 h 298"/>
              <a:gd name="T8" fmla="*/ 0 w 20"/>
              <a:gd name="T9" fmla="*/ 0 h 298"/>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0" h="298">
                <a:moveTo>
                  <a:pt x="0" y="0"/>
                </a:moveTo>
                <a:lnTo>
                  <a:pt x="0" y="0"/>
                </a:lnTo>
                <a:lnTo>
                  <a:pt x="0" y="297"/>
                </a:lnTo>
                <a:lnTo>
                  <a:pt x="0" y="0"/>
                </a:lnTo>
              </a:path>
            </a:pathLst>
          </a:custGeom>
          <a:solidFill>
            <a:srgbClr val="BECDE4"/>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372" name="Freeform 354">
            <a:extLst>
              <a:ext uri="{FF2B5EF4-FFF2-40B4-BE49-F238E27FC236}">
                <a16:creationId xmlns:a16="http://schemas.microsoft.com/office/drawing/2014/main" id="{66D48120-F0EC-471D-B9C9-DACDCDDAA6C6}"/>
              </a:ext>
            </a:extLst>
          </xdr:cNvPr>
          <xdr:cNvSpPr>
            <a:spLocks/>
          </xdr:cNvSpPr>
        </xdr:nvSpPr>
        <xdr:spPr bwMode="auto">
          <a:xfrm>
            <a:off x="10624" y="649"/>
            <a:ext cx="20" cy="240"/>
          </a:xfrm>
          <a:custGeom>
            <a:avLst/>
            <a:gdLst>
              <a:gd name="T0" fmla="*/ 0 w 20"/>
              <a:gd name="T1" fmla="*/ 0 h 240"/>
              <a:gd name="T2" fmla="*/ 0 w 20"/>
              <a:gd name="T3" fmla="*/ 0 h 240"/>
              <a:gd name="T4" fmla="*/ 0 w 20"/>
              <a:gd name="T5" fmla="*/ 240 h 240"/>
              <a:gd name="T6" fmla="*/ 0 w 20"/>
              <a:gd name="T7" fmla="*/ 240 h 240"/>
              <a:gd name="T8" fmla="*/ 0 w 20"/>
              <a:gd name="T9" fmla="*/ 0 h 24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0" h="240">
                <a:moveTo>
                  <a:pt x="0" y="0"/>
                </a:moveTo>
                <a:lnTo>
                  <a:pt x="0" y="0"/>
                </a:lnTo>
                <a:lnTo>
                  <a:pt x="0" y="240"/>
                </a:lnTo>
                <a:lnTo>
                  <a:pt x="0" y="0"/>
                </a:lnTo>
              </a:path>
            </a:pathLst>
          </a:custGeom>
          <a:solidFill>
            <a:srgbClr val="EAEEF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373" name="Freeform 355">
            <a:extLst>
              <a:ext uri="{FF2B5EF4-FFF2-40B4-BE49-F238E27FC236}">
                <a16:creationId xmlns:a16="http://schemas.microsoft.com/office/drawing/2014/main" id="{BD39108A-A31F-48F9-B681-E19C6E5FA895}"/>
              </a:ext>
            </a:extLst>
          </xdr:cNvPr>
          <xdr:cNvSpPr>
            <a:spLocks/>
          </xdr:cNvSpPr>
        </xdr:nvSpPr>
        <xdr:spPr bwMode="auto">
          <a:xfrm>
            <a:off x="10624" y="889"/>
            <a:ext cx="20" cy="240"/>
          </a:xfrm>
          <a:custGeom>
            <a:avLst/>
            <a:gdLst>
              <a:gd name="T0" fmla="*/ 0 w 20"/>
              <a:gd name="T1" fmla="*/ 0 h 240"/>
              <a:gd name="T2" fmla="*/ 0 w 20"/>
              <a:gd name="T3" fmla="*/ 0 h 240"/>
              <a:gd name="T4" fmla="*/ 0 w 20"/>
              <a:gd name="T5" fmla="*/ 240 h 240"/>
              <a:gd name="T6" fmla="*/ 0 w 20"/>
              <a:gd name="T7" fmla="*/ 240 h 240"/>
              <a:gd name="T8" fmla="*/ 0 w 20"/>
              <a:gd name="T9" fmla="*/ 0 h 24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0" h="240">
                <a:moveTo>
                  <a:pt x="0" y="0"/>
                </a:moveTo>
                <a:lnTo>
                  <a:pt x="0" y="0"/>
                </a:lnTo>
                <a:lnTo>
                  <a:pt x="0" y="240"/>
                </a:lnTo>
                <a:lnTo>
                  <a:pt x="0" y="0"/>
                </a:lnTo>
              </a:path>
            </a:pathLst>
          </a:custGeom>
          <a:solidFill>
            <a:srgbClr val="DBE2E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885825</xdr:colOff>
      <xdr:row>33</xdr:row>
      <xdr:rowOff>104775</xdr:rowOff>
    </xdr:to>
    <xdr:pic>
      <xdr:nvPicPr>
        <xdr:cNvPr id="15368" name="Image 2">
          <a:extLst>
            <a:ext uri="{FF2B5EF4-FFF2-40B4-BE49-F238E27FC236}">
              <a16:creationId xmlns:a16="http://schemas.microsoft.com/office/drawing/2014/main" id="{0AA3E1C6-2114-4115-B886-AE5C86AB7F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676900" cy="585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638175</xdr:colOff>
      <xdr:row>39</xdr:row>
      <xdr:rowOff>9525</xdr:rowOff>
    </xdr:to>
    <xdr:pic>
      <xdr:nvPicPr>
        <xdr:cNvPr id="16392" name="Image 1">
          <a:extLst>
            <a:ext uri="{FF2B5EF4-FFF2-40B4-BE49-F238E27FC236}">
              <a16:creationId xmlns:a16="http://schemas.microsoft.com/office/drawing/2014/main" id="{AC563310-DFA4-4E71-8C55-EC06D1ECA9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819900" cy="664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35</xdr:row>
      <xdr:rowOff>28575</xdr:rowOff>
    </xdr:from>
    <xdr:to>
      <xdr:col>11</xdr:col>
      <xdr:colOff>257175</xdr:colOff>
      <xdr:row>81</xdr:row>
      <xdr:rowOff>142875</xdr:rowOff>
    </xdr:to>
    <xdr:pic>
      <xdr:nvPicPr>
        <xdr:cNvPr id="5165" name="Image 1">
          <a:extLst>
            <a:ext uri="{FF2B5EF4-FFF2-40B4-BE49-F238E27FC236}">
              <a16:creationId xmlns:a16="http://schemas.microsoft.com/office/drawing/2014/main" id="{847138EE-8DB5-4218-BA9E-4ECBB064E8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19800"/>
          <a:ext cx="8639175" cy="7562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36</xdr:row>
      <xdr:rowOff>19050</xdr:rowOff>
    </xdr:from>
    <xdr:to>
      <xdr:col>11</xdr:col>
      <xdr:colOff>95250</xdr:colOff>
      <xdr:row>80</xdr:row>
      <xdr:rowOff>142875</xdr:rowOff>
    </xdr:to>
    <xdr:pic>
      <xdr:nvPicPr>
        <xdr:cNvPr id="6187" name="Image 1">
          <a:extLst>
            <a:ext uri="{FF2B5EF4-FFF2-40B4-BE49-F238E27FC236}">
              <a16:creationId xmlns:a16="http://schemas.microsoft.com/office/drawing/2014/main" id="{4BE5A764-1BF1-49A3-A310-47B91AB359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6010275"/>
          <a:ext cx="7715250" cy="7553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35</xdr:row>
      <xdr:rowOff>9525</xdr:rowOff>
    </xdr:from>
    <xdr:to>
      <xdr:col>10</xdr:col>
      <xdr:colOff>361950</xdr:colOff>
      <xdr:row>78</xdr:row>
      <xdr:rowOff>47625</xdr:rowOff>
    </xdr:to>
    <xdr:pic>
      <xdr:nvPicPr>
        <xdr:cNvPr id="7211" name="Image 1">
          <a:extLst>
            <a:ext uri="{FF2B5EF4-FFF2-40B4-BE49-F238E27FC236}">
              <a16:creationId xmlns:a16="http://schemas.microsoft.com/office/drawing/2014/main" id="{75DF36E4-2D2C-4E1E-A998-505A7258B9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5838825"/>
          <a:ext cx="7219950" cy="735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34</xdr:row>
      <xdr:rowOff>0</xdr:rowOff>
    </xdr:from>
    <xdr:to>
      <xdr:col>10</xdr:col>
      <xdr:colOff>228600</xdr:colOff>
      <xdr:row>82</xdr:row>
      <xdr:rowOff>104775</xdr:rowOff>
    </xdr:to>
    <xdr:pic>
      <xdr:nvPicPr>
        <xdr:cNvPr id="8240" name="Image 1">
          <a:extLst>
            <a:ext uri="{FF2B5EF4-FFF2-40B4-BE49-F238E27FC236}">
              <a16:creationId xmlns:a16="http://schemas.microsoft.com/office/drawing/2014/main" id="{C763ED7B-A9F8-446E-842D-151C024F95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77000"/>
          <a:ext cx="7953375" cy="787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P72"/>
  <sheetViews>
    <sheetView tabSelected="1" topLeftCell="A10" zoomScale="75" zoomScaleNormal="75" workbookViewId="0">
      <selection activeCell="N2" sqref="N2:O33"/>
    </sheetView>
  </sheetViews>
  <sheetFormatPr baseColWidth="10" defaultRowHeight="13.2" x14ac:dyDescent="0.25"/>
  <cols>
    <col min="1" max="1" width="9.33203125" customWidth="1"/>
    <col min="2" max="2" width="14.88671875" customWidth="1"/>
    <col min="5" max="5" width="10.88671875" customWidth="1"/>
    <col min="9" max="9" width="11.44140625" customWidth="1"/>
    <col min="10" max="10" width="14.33203125" customWidth="1"/>
    <col min="11" max="11" width="12.33203125" bestFit="1" customWidth="1"/>
    <col min="12" max="12" width="22.88671875" customWidth="1"/>
    <col min="13" max="13" width="16" bestFit="1" customWidth="1"/>
    <col min="14" max="14" width="12.6640625" bestFit="1" customWidth="1"/>
    <col min="15" max="15" width="17.88671875" bestFit="1" customWidth="1"/>
    <col min="16" max="16" width="11.44140625" style="5" customWidth="1"/>
  </cols>
  <sheetData>
    <row r="1" spans="1:16" s="43" customFormat="1" ht="60" customHeight="1" x14ac:dyDescent="0.25">
      <c r="A1" s="293"/>
      <c r="B1" s="293"/>
      <c r="C1" s="293"/>
      <c r="D1" s="293"/>
      <c r="E1" s="293"/>
      <c r="F1" s="293"/>
      <c r="G1" s="293"/>
      <c r="K1" s="44" t="s">
        <v>0</v>
      </c>
      <c r="L1" s="45" t="s">
        <v>105</v>
      </c>
      <c r="M1" s="45" t="s">
        <v>106</v>
      </c>
      <c r="N1" s="45" t="s">
        <v>107</v>
      </c>
      <c r="O1" s="46" t="s">
        <v>108</v>
      </c>
      <c r="P1" s="245"/>
    </row>
    <row r="2" spans="1:16" x14ac:dyDescent="0.25">
      <c r="A2" s="47"/>
      <c r="I2" s="47"/>
      <c r="J2" s="47"/>
      <c r="K2" s="48" t="s">
        <v>109</v>
      </c>
      <c r="L2" s="49" t="s">
        <v>110</v>
      </c>
      <c r="M2" s="50">
        <v>538</v>
      </c>
      <c r="N2" s="50">
        <v>731</v>
      </c>
      <c r="O2" s="51">
        <v>1.3587360594795539</v>
      </c>
      <c r="P2" s="246"/>
    </row>
    <row r="3" spans="1:16" x14ac:dyDescent="0.25">
      <c r="K3" s="48" t="s">
        <v>111</v>
      </c>
      <c r="L3" s="49" t="s">
        <v>1</v>
      </c>
      <c r="M3" s="50">
        <v>546</v>
      </c>
      <c r="N3" s="50">
        <v>341</v>
      </c>
      <c r="O3" s="51">
        <v>0.62454212454212454</v>
      </c>
      <c r="P3" s="246"/>
    </row>
    <row r="4" spans="1:16" x14ac:dyDescent="0.25">
      <c r="K4" s="48" t="s">
        <v>112</v>
      </c>
      <c r="L4" s="49" t="s">
        <v>2</v>
      </c>
      <c r="M4" s="50">
        <v>101</v>
      </c>
      <c r="N4" s="50">
        <v>159</v>
      </c>
      <c r="O4" s="51">
        <v>1.5742574257425743</v>
      </c>
      <c r="P4" s="246"/>
    </row>
    <row r="5" spans="1:16" x14ac:dyDescent="0.25">
      <c r="K5" s="48" t="s">
        <v>113</v>
      </c>
      <c r="L5" s="49" t="s">
        <v>3</v>
      </c>
      <c r="M5" s="50">
        <v>579</v>
      </c>
      <c r="N5" s="50">
        <v>1685</v>
      </c>
      <c r="O5" s="51">
        <v>2.9101899827288427</v>
      </c>
      <c r="P5" s="246"/>
    </row>
    <row r="6" spans="1:16" x14ac:dyDescent="0.25">
      <c r="K6" s="48" t="s">
        <v>114</v>
      </c>
      <c r="L6" s="49" t="s">
        <v>4</v>
      </c>
      <c r="M6" s="50">
        <v>246</v>
      </c>
      <c r="N6" s="50">
        <v>451</v>
      </c>
      <c r="O6" s="51">
        <v>1.8333333333333333</v>
      </c>
      <c r="P6" s="246"/>
    </row>
    <row r="7" spans="1:16" ht="15.75" customHeight="1" x14ac:dyDescent="0.25">
      <c r="K7" s="48" t="s">
        <v>115</v>
      </c>
      <c r="L7" s="49" t="s">
        <v>116</v>
      </c>
      <c r="M7" s="50">
        <v>240</v>
      </c>
      <c r="N7" s="50">
        <v>459</v>
      </c>
      <c r="O7" s="51">
        <v>1.9125000000000001</v>
      </c>
      <c r="P7" s="246"/>
    </row>
    <row r="8" spans="1:16" x14ac:dyDescent="0.25">
      <c r="K8" s="48" t="s">
        <v>117</v>
      </c>
      <c r="L8" s="49" t="s">
        <v>5</v>
      </c>
      <c r="M8" s="50">
        <v>16</v>
      </c>
      <c r="N8" s="50">
        <v>66</v>
      </c>
      <c r="O8" s="51">
        <v>4.125</v>
      </c>
      <c r="P8" s="246"/>
    </row>
    <row r="9" spans="1:16" x14ac:dyDescent="0.25">
      <c r="A9" s="294"/>
      <c r="B9" s="294"/>
      <c r="C9" s="294"/>
      <c r="D9" s="294"/>
      <c r="E9" s="294"/>
      <c r="F9" s="294"/>
      <c r="G9" s="294"/>
      <c r="H9" s="294"/>
      <c r="K9" s="48" t="s">
        <v>118</v>
      </c>
      <c r="L9" s="49" t="s">
        <v>6</v>
      </c>
      <c r="M9" s="50">
        <v>3903</v>
      </c>
      <c r="N9" s="50">
        <v>812</v>
      </c>
      <c r="O9" s="51">
        <v>0.20804509351780681</v>
      </c>
      <c r="P9" s="246"/>
    </row>
    <row r="10" spans="1:16" x14ac:dyDescent="0.25">
      <c r="A10" s="47"/>
      <c r="K10" s="48" t="s">
        <v>119</v>
      </c>
      <c r="L10" s="49" t="s">
        <v>7</v>
      </c>
      <c r="M10" s="50">
        <v>349</v>
      </c>
      <c r="N10" s="50">
        <v>344</v>
      </c>
      <c r="O10" s="51">
        <v>0.98567335243553011</v>
      </c>
      <c r="P10" s="246"/>
    </row>
    <row r="11" spans="1:16" x14ac:dyDescent="0.25">
      <c r="K11" s="48" t="s">
        <v>120</v>
      </c>
      <c r="L11" s="49" t="s">
        <v>8</v>
      </c>
      <c r="M11" s="50">
        <v>418</v>
      </c>
      <c r="N11" s="50">
        <v>799</v>
      </c>
      <c r="O11" s="51">
        <v>1.9114832535885167</v>
      </c>
      <c r="P11" s="246"/>
    </row>
    <row r="12" spans="1:16" x14ac:dyDescent="0.25">
      <c r="K12" s="48" t="s">
        <v>121</v>
      </c>
      <c r="L12" s="49" t="s">
        <v>9</v>
      </c>
      <c r="M12" s="50">
        <v>53</v>
      </c>
      <c r="N12" s="50">
        <v>157</v>
      </c>
      <c r="O12" s="51">
        <v>2.9622641509433962</v>
      </c>
      <c r="P12" s="246"/>
    </row>
    <row r="13" spans="1:16" x14ac:dyDescent="0.25">
      <c r="K13" s="48" t="s">
        <v>122</v>
      </c>
      <c r="L13" s="49" t="s">
        <v>10</v>
      </c>
      <c r="M13" s="50">
        <v>229</v>
      </c>
      <c r="N13" s="50">
        <v>21</v>
      </c>
      <c r="O13" s="51">
        <v>9.1703056768558958E-2</v>
      </c>
      <c r="P13" s="246"/>
    </row>
    <row r="14" spans="1:16" x14ac:dyDescent="0.25">
      <c r="K14" s="48" t="s">
        <v>123</v>
      </c>
      <c r="L14" s="49" t="s">
        <v>11</v>
      </c>
      <c r="M14" s="50">
        <v>332</v>
      </c>
      <c r="N14" s="50">
        <v>282</v>
      </c>
      <c r="O14" s="51">
        <v>0.8493975903614458</v>
      </c>
      <c r="P14" s="246"/>
    </row>
    <row r="15" spans="1:16" x14ac:dyDescent="0.25">
      <c r="K15" s="48" t="s">
        <v>124</v>
      </c>
      <c r="L15" s="49" t="s">
        <v>12</v>
      </c>
      <c r="M15" s="50">
        <v>91</v>
      </c>
      <c r="N15" s="50">
        <v>182</v>
      </c>
      <c r="O15" s="51">
        <v>2</v>
      </c>
      <c r="P15" s="246"/>
    </row>
    <row r="16" spans="1:16" x14ac:dyDescent="0.25">
      <c r="K16" s="48" t="s">
        <v>125</v>
      </c>
      <c r="L16" s="49" t="s">
        <v>13</v>
      </c>
      <c r="M16" s="50">
        <v>831</v>
      </c>
      <c r="N16" s="50">
        <v>619</v>
      </c>
      <c r="O16" s="51">
        <v>0.74488567990373045</v>
      </c>
      <c r="P16" s="246"/>
    </row>
    <row r="17" spans="11:16" x14ac:dyDescent="0.25">
      <c r="K17" s="48" t="s">
        <v>126</v>
      </c>
      <c r="L17" s="49" t="s">
        <v>14</v>
      </c>
      <c r="M17" s="50">
        <v>52</v>
      </c>
      <c r="N17" s="50">
        <v>169</v>
      </c>
      <c r="O17" s="51">
        <v>3.25</v>
      </c>
      <c r="P17" s="246"/>
    </row>
    <row r="18" spans="11:16" x14ac:dyDescent="0.25">
      <c r="K18" s="48" t="s">
        <v>127</v>
      </c>
      <c r="L18" s="49" t="s">
        <v>15</v>
      </c>
      <c r="M18" s="50">
        <v>105</v>
      </c>
      <c r="N18" s="50">
        <v>71</v>
      </c>
      <c r="O18" s="51">
        <v>0.67619047619047623</v>
      </c>
      <c r="P18" s="246"/>
    </row>
    <row r="19" spans="11:16" x14ac:dyDescent="0.25">
      <c r="K19" s="48" t="s">
        <v>128</v>
      </c>
      <c r="L19" s="49" t="s">
        <v>129</v>
      </c>
      <c r="M19" s="50">
        <v>352</v>
      </c>
      <c r="N19" s="50">
        <v>1088</v>
      </c>
      <c r="O19" s="51">
        <v>3.0909090909090908</v>
      </c>
      <c r="P19" s="246"/>
    </row>
    <row r="20" spans="11:16" x14ac:dyDescent="0.25">
      <c r="K20" s="48" t="s">
        <v>130</v>
      </c>
      <c r="L20" s="49" t="s">
        <v>16</v>
      </c>
      <c r="M20" s="50">
        <v>194</v>
      </c>
      <c r="N20" s="50">
        <v>201</v>
      </c>
      <c r="O20" s="51">
        <v>1.0360824742268042</v>
      </c>
      <c r="P20" s="246"/>
    </row>
    <row r="21" spans="11:16" x14ac:dyDescent="0.25">
      <c r="K21" s="48" t="s">
        <v>131</v>
      </c>
      <c r="L21" s="49" t="s">
        <v>17</v>
      </c>
      <c r="M21" s="50">
        <v>420</v>
      </c>
      <c r="N21" s="50">
        <v>1180</v>
      </c>
      <c r="O21" s="51">
        <v>2.8095238095238093</v>
      </c>
      <c r="P21" s="246"/>
    </row>
    <row r="22" spans="11:16" x14ac:dyDescent="0.25">
      <c r="K22" s="48" t="s">
        <v>132</v>
      </c>
      <c r="L22" s="49" t="s">
        <v>18</v>
      </c>
      <c r="M22" s="50">
        <v>165</v>
      </c>
      <c r="N22" s="50">
        <v>537</v>
      </c>
      <c r="O22" s="51">
        <v>3.2545454545454544</v>
      </c>
      <c r="P22" s="246"/>
    </row>
    <row r="23" spans="11:16" ht="14.25" customHeight="1" x14ac:dyDescent="0.25">
      <c r="K23" s="48" t="s">
        <v>133</v>
      </c>
      <c r="L23" s="49" t="s">
        <v>134</v>
      </c>
      <c r="M23" s="50">
        <v>761</v>
      </c>
      <c r="N23" s="50">
        <v>572</v>
      </c>
      <c r="O23" s="51">
        <v>0.75164257555847569</v>
      </c>
      <c r="P23" s="246"/>
    </row>
    <row r="24" spans="11:16" x14ac:dyDescent="0.25">
      <c r="K24" s="48" t="s">
        <v>135</v>
      </c>
      <c r="L24" s="49" t="s">
        <v>19</v>
      </c>
      <c r="M24" s="50">
        <v>716</v>
      </c>
      <c r="N24" s="50">
        <v>417</v>
      </c>
      <c r="O24" s="51">
        <v>0.58240223463687146</v>
      </c>
      <c r="P24" s="246"/>
    </row>
    <row r="25" spans="11:16" x14ac:dyDescent="0.25">
      <c r="K25" s="48" t="s">
        <v>136</v>
      </c>
      <c r="L25" s="49" t="s">
        <v>20</v>
      </c>
      <c r="M25" s="50">
        <v>244</v>
      </c>
      <c r="N25" s="50">
        <v>565</v>
      </c>
      <c r="O25" s="51">
        <v>2.3155737704918034</v>
      </c>
      <c r="P25" s="246"/>
    </row>
    <row r="26" spans="11:16" x14ac:dyDescent="0.25">
      <c r="K26" s="48" t="s">
        <v>137</v>
      </c>
      <c r="L26" s="49" t="s">
        <v>21</v>
      </c>
      <c r="M26" s="50">
        <v>213</v>
      </c>
      <c r="N26" s="50">
        <v>148</v>
      </c>
      <c r="O26" s="51">
        <v>0.69483568075117375</v>
      </c>
      <c r="P26" s="246"/>
    </row>
    <row r="27" spans="11:16" x14ac:dyDescent="0.25">
      <c r="K27" s="48" t="s">
        <v>138</v>
      </c>
      <c r="L27" s="49" t="s">
        <v>22</v>
      </c>
      <c r="M27" s="50">
        <v>285</v>
      </c>
      <c r="N27" s="50">
        <v>1634</v>
      </c>
      <c r="O27" s="51">
        <v>5.7333333333333334</v>
      </c>
      <c r="P27" s="246"/>
    </row>
    <row r="28" spans="11:16" x14ac:dyDescent="0.25">
      <c r="K28" s="48" t="s">
        <v>139</v>
      </c>
      <c r="L28" s="49" t="s">
        <v>23</v>
      </c>
      <c r="M28" s="50">
        <v>64</v>
      </c>
      <c r="N28" s="50">
        <v>396</v>
      </c>
      <c r="O28" s="51">
        <v>6.1875</v>
      </c>
      <c r="P28" s="246"/>
    </row>
    <row r="29" spans="11:16" x14ac:dyDescent="0.25">
      <c r="K29" s="48" t="s">
        <v>140</v>
      </c>
      <c r="L29" s="49" t="s">
        <v>24</v>
      </c>
      <c r="M29" s="50">
        <v>362</v>
      </c>
      <c r="N29" s="50">
        <v>307</v>
      </c>
      <c r="O29" s="51">
        <v>0.84806629834254144</v>
      </c>
      <c r="P29" s="246"/>
    </row>
    <row r="30" spans="11:16" ht="24.75" customHeight="1" x14ac:dyDescent="0.25">
      <c r="K30" s="52" t="s">
        <v>141</v>
      </c>
      <c r="L30" s="49" t="s">
        <v>142</v>
      </c>
      <c r="M30" s="50">
        <v>0</v>
      </c>
      <c r="N30" s="50">
        <v>8</v>
      </c>
      <c r="O30" s="51">
        <v>0</v>
      </c>
      <c r="P30" s="246"/>
    </row>
    <row r="31" spans="11:16" x14ac:dyDescent="0.25">
      <c r="K31" s="48" t="s">
        <v>143</v>
      </c>
      <c r="L31" s="49" t="s">
        <v>25</v>
      </c>
      <c r="M31" s="50">
        <v>241</v>
      </c>
      <c r="N31" s="50">
        <v>296</v>
      </c>
      <c r="O31" s="51">
        <v>1.2282157676348548</v>
      </c>
      <c r="P31" s="246"/>
    </row>
    <row r="32" spans="11:16" x14ac:dyDescent="0.25">
      <c r="K32" s="48" t="s">
        <v>144</v>
      </c>
      <c r="L32" s="49" t="s">
        <v>26</v>
      </c>
      <c r="M32" s="50">
        <v>380</v>
      </c>
      <c r="N32" s="50">
        <v>849</v>
      </c>
      <c r="O32" s="51">
        <v>2.2342105263157896</v>
      </c>
      <c r="P32" s="246"/>
    </row>
    <row r="33" spans="1:16" ht="19.5" customHeight="1" thickBot="1" x14ac:dyDescent="0.3">
      <c r="K33" s="53" t="s">
        <v>145</v>
      </c>
      <c r="L33" s="54" t="s">
        <v>27</v>
      </c>
      <c r="M33" s="55">
        <v>3233</v>
      </c>
      <c r="N33" s="55">
        <v>713</v>
      </c>
      <c r="O33" s="56">
        <v>0.22053819981441386</v>
      </c>
      <c r="P33" s="246"/>
    </row>
    <row r="34" spans="1:16" ht="13.8" thickBot="1" x14ac:dyDescent="0.3">
      <c r="K34" s="57"/>
      <c r="L34" s="58"/>
      <c r="M34" s="59">
        <v>16259</v>
      </c>
      <c r="N34" s="59">
        <v>16259</v>
      </c>
      <c r="O34" s="60"/>
      <c r="P34" s="246"/>
    </row>
    <row r="37" spans="1:16" x14ac:dyDescent="0.25">
      <c r="L37" s="143"/>
    </row>
    <row r="41" spans="1:16" s="61" customFormat="1" x14ac:dyDescent="0.25">
      <c r="F41"/>
      <c r="G41"/>
      <c r="H41"/>
      <c r="I41"/>
      <c r="J41"/>
      <c r="P41" s="247"/>
    </row>
    <row r="42" spans="1:16" s="61" customFormat="1" x14ac:dyDescent="0.25">
      <c r="H42"/>
      <c r="P42" s="247"/>
    </row>
    <row r="43" spans="1:16" s="61" customFormat="1" x14ac:dyDescent="0.25">
      <c r="H43"/>
      <c r="P43" s="247"/>
    </row>
    <row r="44" spans="1:16" s="61" customFormat="1" x14ac:dyDescent="0.25">
      <c r="A44" s="1" t="s">
        <v>299</v>
      </c>
      <c r="H44"/>
      <c r="P44" s="247"/>
    </row>
    <row r="45" spans="1:16" s="61" customFormat="1" x14ac:dyDescent="0.25">
      <c r="H45"/>
      <c r="P45" s="247"/>
    </row>
    <row r="46" spans="1:16" s="61" customFormat="1" x14ac:dyDescent="0.25">
      <c r="H46"/>
      <c r="P46" s="247"/>
    </row>
    <row r="47" spans="1:16" s="61" customFormat="1" x14ac:dyDescent="0.25">
      <c r="P47" s="247"/>
    </row>
    <row r="48" spans="1:16" s="61" customFormat="1" x14ac:dyDescent="0.25">
      <c r="P48" s="247"/>
    </row>
    <row r="49" spans="16:16" s="61" customFormat="1" x14ac:dyDescent="0.25">
      <c r="P49" s="247"/>
    </row>
    <row r="50" spans="16:16" s="61" customFormat="1" x14ac:dyDescent="0.25">
      <c r="P50" s="247"/>
    </row>
    <row r="51" spans="16:16" s="61" customFormat="1" x14ac:dyDescent="0.25">
      <c r="P51" s="247"/>
    </row>
    <row r="52" spans="16:16" s="61" customFormat="1" x14ac:dyDescent="0.25">
      <c r="P52" s="247"/>
    </row>
    <row r="53" spans="16:16" s="61" customFormat="1" x14ac:dyDescent="0.25">
      <c r="P53" s="247"/>
    </row>
    <row r="54" spans="16:16" s="61" customFormat="1" x14ac:dyDescent="0.25">
      <c r="P54" s="247"/>
    </row>
    <row r="55" spans="16:16" s="61" customFormat="1" x14ac:dyDescent="0.25">
      <c r="P55" s="247"/>
    </row>
    <row r="56" spans="16:16" s="61" customFormat="1" x14ac:dyDescent="0.25">
      <c r="P56" s="247"/>
    </row>
    <row r="57" spans="16:16" s="61" customFormat="1" x14ac:dyDescent="0.25">
      <c r="P57" s="247"/>
    </row>
    <row r="58" spans="16:16" s="61" customFormat="1" x14ac:dyDescent="0.25">
      <c r="P58" s="247"/>
    </row>
    <row r="59" spans="16:16" s="61" customFormat="1" x14ac:dyDescent="0.25">
      <c r="P59" s="247"/>
    </row>
    <row r="60" spans="16:16" s="61" customFormat="1" x14ac:dyDescent="0.25">
      <c r="P60" s="247"/>
    </row>
    <row r="61" spans="16:16" s="61" customFormat="1" x14ac:dyDescent="0.25">
      <c r="P61" s="247"/>
    </row>
    <row r="62" spans="16:16" s="61" customFormat="1" x14ac:dyDescent="0.25">
      <c r="P62" s="247"/>
    </row>
    <row r="63" spans="16:16" s="61" customFormat="1" x14ac:dyDescent="0.25">
      <c r="P63" s="247"/>
    </row>
    <row r="64" spans="16:16" s="61" customFormat="1" x14ac:dyDescent="0.25">
      <c r="P64" s="247"/>
    </row>
    <row r="65" spans="11:16" s="61" customFormat="1" x14ac:dyDescent="0.25">
      <c r="P65" s="247"/>
    </row>
    <row r="66" spans="11:16" s="61" customFormat="1" x14ac:dyDescent="0.25">
      <c r="P66" s="247"/>
    </row>
    <row r="67" spans="11:16" s="61" customFormat="1" x14ac:dyDescent="0.25">
      <c r="P67" s="247"/>
    </row>
    <row r="68" spans="11:16" s="61" customFormat="1" x14ac:dyDescent="0.25">
      <c r="P68" s="247"/>
    </row>
    <row r="69" spans="11:16" s="61" customFormat="1" x14ac:dyDescent="0.25">
      <c r="P69" s="247"/>
    </row>
    <row r="70" spans="11:16" s="61" customFormat="1" x14ac:dyDescent="0.25">
      <c r="P70" s="247"/>
    </row>
    <row r="71" spans="11:16" s="61" customFormat="1" x14ac:dyDescent="0.25">
      <c r="P71" s="247"/>
    </row>
    <row r="72" spans="11:16" x14ac:dyDescent="0.25">
      <c r="K72" s="61"/>
      <c r="L72" s="61"/>
      <c r="M72" s="61"/>
      <c r="N72" s="61"/>
      <c r="O72" s="61"/>
    </row>
  </sheetData>
  <mergeCells count="2">
    <mergeCell ref="A1:G1"/>
    <mergeCell ref="A9:H9"/>
  </mergeCells>
  <pageMargins left="0.70866141732283472" right="0.70866141732283472" top="0.74803149606299213" bottom="0.74803149606299213" header="0.31496062992125984" footer="0.31496062992125984"/>
  <pageSetup paperSize="9" scale="7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0"/>
  <sheetViews>
    <sheetView zoomScaleNormal="100" zoomScaleSheetLayoutView="90" workbookViewId="0">
      <selection activeCell="D25" sqref="D25"/>
    </sheetView>
  </sheetViews>
  <sheetFormatPr baseColWidth="10" defaultRowHeight="13.2" x14ac:dyDescent="0.25"/>
  <cols>
    <col min="1" max="1" width="10.6640625" customWidth="1"/>
  </cols>
  <sheetData>
    <row r="1" spans="1:7" ht="26.4" x14ac:dyDescent="0.25">
      <c r="A1" s="3" t="s">
        <v>0</v>
      </c>
      <c r="B1" s="3" t="s">
        <v>28</v>
      </c>
      <c r="C1" s="3" t="s">
        <v>78</v>
      </c>
      <c r="D1" s="3" t="s">
        <v>79</v>
      </c>
      <c r="E1" s="3" t="s">
        <v>80</v>
      </c>
      <c r="F1" s="3" t="s">
        <v>81</v>
      </c>
      <c r="G1" s="6" t="s">
        <v>101</v>
      </c>
    </row>
    <row r="2" spans="1:7" x14ac:dyDescent="0.25">
      <c r="A2" s="38">
        <v>1</v>
      </c>
      <c r="B2" t="s">
        <v>19</v>
      </c>
      <c r="C2" s="216">
        <v>313</v>
      </c>
      <c r="D2" s="216">
        <v>188</v>
      </c>
      <c r="E2" s="219">
        <f t="shared" ref="E2:E32" si="0">C2+D2</f>
        <v>501</v>
      </c>
      <c r="F2" s="217">
        <f t="shared" ref="F2:F32" si="1">C2/E2*100</f>
        <v>62.4750499001996</v>
      </c>
      <c r="G2" s="220">
        <f t="shared" ref="G2:G32" si="2">D2/D$33*100</f>
        <v>1.7769376181474481</v>
      </c>
    </row>
    <row r="3" spans="1:7" x14ac:dyDescent="0.25">
      <c r="A3" s="38">
        <v>2</v>
      </c>
      <c r="B3" t="s">
        <v>29</v>
      </c>
      <c r="C3" s="216">
        <v>348</v>
      </c>
      <c r="D3" s="216">
        <v>270</v>
      </c>
      <c r="E3" s="219">
        <f t="shared" si="0"/>
        <v>618</v>
      </c>
      <c r="F3" s="217">
        <f t="shared" si="1"/>
        <v>56.310679611650485</v>
      </c>
      <c r="G3" s="220">
        <f t="shared" si="2"/>
        <v>2.551984877126654</v>
      </c>
    </row>
    <row r="4" spans="1:7" x14ac:dyDescent="0.25">
      <c r="A4" s="38">
        <v>3</v>
      </c>
      <c r="B4" t="s">
        <v>2</v>
      </c>
      <c r="C4" s="216">
        <v>117</v>
      </c>
      <c r="D4" s="216">
        <v>130</v>
      </c>
      <c r="E4" s="219">
        <f t="shared" si="0"/>
        <v>247</v>
      </c>
      <c r="F4" s="217">
        <f t="shared" si="1"/>
        <v>47.368421052631575</v>
      </c>
      <c r="G4" s="220">
        <f t="shared" si="2"/>
        <v>1.2287334593572778</v>
      </c>
    </row>
    <row r="5" spans="1:7" x14ac:dyDescent="0.25">
      <c r="A5" s="38">
        <v>4</v>
      </c>
      <c r="B5" t="s">
        <v>3</v>
      </c>
      <c r="C5" s="216">
        <v>434</v>
      </c>
      <c r="D5" s="216">
        <v>134</v>
      </c>
      <c r="E5" s="219">
        <f t="shared" si="0"/>
        <v>568</v>
      </c>
      <c r="F5" s="217">
        <f t="shared" si="1"/>
        <v>76.408450704225345</v>
      </c>
      <c r="G5" s="220">
        <f t="shared" si="2"/>
        <v>1.2665406427221173</v>
      </c>
    </row>
    <row r="6" spans="1:7" x14ac:dyDescent="0.25">
      <c r="A6" s="38">
        <v>5</v>
      </c>
      <c r="B6" t="s">
        <v>4</v>
      </c>
      <c r="C6" s="216">
        <v>138</v>
      </c>
      <c r="D6" s="216">
        <v>91</v>
      </c>
      <c r="E6" s="219">
        <f t="shared" si="0"/>
        <v>229</v>
      </c>
      <c r="F6" s="217">
        <f t="shared" si="1"/>
        <v>60.262008733624448</v>
      </c>
      <c r="G6" s="220">
        <f t="shared" si="2"/>
        <v>0.86011342155009451</v>
      </c>
    </row>
    <row r="7" spans="1:7" x14ac:dyDescent="0.25">
      <c r="A7" s="38">
        <v>6</v>
      </c>
      <c r="B7" t="s">
        <v>30</v>
      </c>
      <c r="C7" s="216">
        <v>90</v>
      </c>
      <c r="D7" s="216">
        <v>68</v>
      </c>
      <c r="E7" s="219">
        <f t="shared" si="0"/>
        <v>158</v>
      </c>
      <c r="F7" s="217">
        <f t="shared" si="1"/>
        <v>56.962025316455701</v>
      </c>
      <c r="G7" s="220">
        <f t="shared" si="2"/>
        <v>0.64272211720226846</v>
      </c>
    </row>
    <row r="8" spans="1:7" x14ac:dyDescent="0.25">
      <c r="A8" s="38">
        <v>7</v>
      </c>
      <c r="B8" t="s">
        <v>7</v>
      </c>
      <c r="C8" s="216">
        <v>144</v>
      </c>
      <c r="D8" s="216">
        <v>232</v>
      </c>
      <c r="E8" s="219">
        <f t="shared" si="0"/>
        <v>376</v>
      </c>
      <c r="F8" s="217">
        <f t="shared" si="1"/>
        <v>38.297872340425535</v>
      </c>
      <c r="G8" s="220">
        <f t="shared" si="2"/>
        <v>2.1928166351606806</v>
      </c>
    </row>
    <row r="9" spans="1:7" x14ac:dyDescent="0.25">
      <c r="A9" s="38">
        <v>8</v>
      </c>
      <c r="B9" t="s">
        <v>8</v>
      </c>
      <c r="C9" s="216">
        <v>344</v>
      </c>
      <c r="D9" s="216">
        <v>258</v>
      </c>
      <c r="E9" s="219">
        <f t="shared" si="0"/>
        <v>602</v>
      </c>
      <c r="F9" s="217">
        <f t="shared" si="1"/>
        <v>57.142857142857139</v>
      </c>
      <c r="G9" s="220">
        <f t="shared" si="2"/>
        <v>2.4385633270321359</v>
      </c>
    </row>
    <row r="10" spans="1:7" x14ac:dyDescent="0.25">
      <c r="A10" s="38">
        <v>9</v>
      </c>
      <c r="B10" t="s">
        <v>11</v>
      </c>
      <c r="C10" s="216">
        <v>210</v>
      </c>
      <c r="D10" s="216">
        <v>636</v>
      </c>
      <c r="E10" s="219">
        <f t="shared" si="0"/>
        <v>846</v>
      </c>
      <c r="F10" s="217">
        <f t="shared" si="1"/>
        <v>24.822695035460992</v>
      </c>
      <c r="G10" s="220">
        <f t="shared" si="2"/>
        <v>6.0113421550094515</v>
      </c>
    </row>
    <row r="11" spans="1:7" x14ac:dyDescent="0.25">
      <c r="A11" s="38">
        <v>10</v>
      </c>
      <c r="B11" t="s">
        <v>13</v>
      </c>
      <c r="C11" s="216">
        <v>379</v>
      </c>
      <c r="D11" s="216">
        <v>317</v>
      </c>
      <c r="E11" s="219">
        <f t="shared" si="0"/>
        <v>696</v>
      </c>
      <c r="F11" s="217">
        <f t="shared" si="1"/>
        <v>54.454022988505749</v>
      </c>
      <c r="G11" s="220">
        <f t="shared" si="2"/>
        <v>2.996219281663516</v>
      </c>
    </row>
    <row r="12" spans="1:7" x14ac:dyDescent="0.25">
      <c r="A12" s="38">
        <v>11</v>
      </c>
      <c r="B12" t="s">
        <v>31</v>
      </c>
      <c r="C12" s="216">
        <v>342</v>
      </c>
      <c r="D12" s="216">
        <v>129</v>
      </c>
      <c r="E12" s="219">
        <f t="shared" si="0"/>
        <v>471</v>
      </c>
      <c r="F12" s="217">
        <f t="shared" si="1"/>
        <v>72.611464968152859</v>
      </c>
      <c r="G12" s="220">
        <f t="shared" si="2"/>
        <v>1.2192816635160679</v>
      </c>
    </row>
    <row r="13" spans="1:7" x14ac:dyDescent="0.25">
      <c r="A13" s="38">
        <v>12</v>
      </c>
      <c r="B13" t="s">
        <v>16</v>
      </c>
      <c r="C13" s="216">
        <v>142</v>
      </c>
      <c r="D13" s="216">
        <v>289</v>
      </c>
      <c r="E13" s="219">
        <f t="shared" si="0"/>
        <v>431</v>
      </c>
      <c r="F13" s="217">
        <f t="shared" si="1"/>
        <v>32.946635730858468</v>
      </c>
      <c r="G13" s="220">
        <f t="shared" si="2"/>
        <v>2.7315689981096409</v>
      </c>
    </row>
    <row r="14" spans="1:7" x14ac:dyDescent="0.25">
      <c r="A14" s="38">
        <v>13</v>
      </c>
      <c r="B14" t="s">
        <v>20</v>
      </c>
      <c r="C14" s="216">
        <v>209</v>
      </c>
      <c r="D14" s="216">
        <v>95</v>
      </c>
      <c r="E14" s="219">
        <f t="shared" si="0"/>
        <v>304</v>
      </c>
      <c r="F14" s="217">
        <f t="shared" si="1"/>
        <v>68.75</v>
      </c>
      <c r="G14" s="220">
        <f t="shared" si="2"/>
        <v>0.89792060491493386</v>
      </c>
    </row>
    <row r="15" spans="1:7" x14ac:dyDescent="0.25">
      <c r="A15" s="38">
        <v>14</v>
      </c>
      <c r="B15" t="s">
        <v>22</v>
      </c>
      <c r="C15" s="216">
        <v>334</v>
      </c>
      <c r="D15" s="216">
        <v>57</v>
      </c>
      <c r="E15" s="219">
        <f t="shared" si="0"/>
        <v>391</v>
      </c>
      <c r="F15" s="217">
        <f t="shared" si="1"/>
        <v>85.42199488491049</v>
      </c>
      <c r="G15" s="220">
        <f t="shared" si="2"/>
        <v>0.53875236294896023</v>
      </c>
    </row>
    <row r="16" spans="1:7" x14ac:dyDescent="0.25">
      <c r="A16" s="38">
        <v>15</v>
      </c>
      <c r="B16" t="s">
        <v>25</v>
      </c>
      <c r="C16" s="216">
        <v>223</v>
      </c>
      <c r="D16" s="216">
        <v>220</v>
      </c>
      <c r="E16" s="219">
        <f t="shared" si="0"/>
        <v>443</v>
      </c>
      <c r="F16" s="217">
        <f t="shared" si="1"/>
        <v>50.338600451467265</v>
      </c>
      <c r="G16" s="220">
        <f t="shared" si="2"/>
        <v>2.0793950850661624</v>
      </c>
    </row>
    <row r="17" spans="1:11" x14ac:dyDescent="0.25">
      <c r="A17" s="38">
        <v>16</v>
      </c>
      <c r="B17" t="s">
        <v>26</v>
      </c>
      <c r="C17" s="216">
        <v>391</v>
      </c>
      <c r="D17" s="216">
        <v>124</v>
      </c>
      <c r="E17" s="219">
        <f t="shared" si="0"/>
        <v>515</v>
      </c>
      <c r="F17" s="217">
        <f t="shared" si="1"/>
        <v>75.922330097087382</v>
      </c>
      <c r="G17" s="220">
        <f t="shared" si="2"/>
        <v>1.172022684310019</v>
      </c>
    </row>
    <row r="18" spans="1:11" x14ac:dyDescent="0.25">
      <c r="A18" s="38">
        <v>17</v>
      </c>
      <c r="B18" t="s">
        <v>17</v>
      </c>
      <c r="C18" s="216">
        <v>381</v>
      </c>
      <c r="D18" s="216">
        <v>190</v>
      </c>
      <c r="E18" s="219">
        <f t="shared" si="0"/>
        <v>571</v>
      </c>
      <c r="F18" s="217">
        <f t="shared" si="1"/>
        <v>66.725043782837119</v>
      </c>
      <c r="G18" s="220">
        <f t="shared" si="2"/>
        <v>1.7958412098298677</v>
      </c>
    </row>
    <row r="19" spans="1:11" x14ac:dyDescent="0.25">
      <c r="A19" s="38">
        <v>18</v>
      </c>
      <c r="B19" t="s">
        <v>32</v>
      </c>
      <c r="C19" s="216">
        <v>275</v>
      </c>
      <c r="D19" s="216">
        <v>468</v>
      </c>
      <c r="E19" s="219">
        <f t="shared" si="0"/>
        <v>743</v>
      </c>
      <c r="F19" s="217">
        <f t="shared" si="1"/>
        <v>37.012113055181693</v>
      </c>
      <c r="G19" s="220">
        <f t="shared" si="2"/>
        <v>4.4234404536862009</v>
      </c>
    </row>
    <row r="20" spans="1:11" x14ac:dyDescent="0.25">
      <c r="A20" s="38">
        <v>19</v>
      </c>
      <c r="B20" t="s">
        <v>21</v>
      </c>
      <c r="C20" s="216">
        <v>87</v>
      </c>
      <c r="D20" s="216">
        <v>230</v>
      </c>
      <c r="E20" s="219">
        <f t="shared" si="0"/>
        <v>317</v>
      </c>
      <c r="F20" s="217">
        <f t="shared" si="1"/>
        <v>27.444794952681388</v>
      </c>
      <c r="G20" s="220">
        <f t="shared" si="2"/>
        <v>2.1739130434782608</v>
      </c>
    </row>
    <row r="21" spans="1:11" x14ac:dyDescent="0.25">
      <c r="A21" s="38">
        <v>20</v>
      </c>
      <c r="B21" t="s">
        <v>1</v>
      </c>
      <c r="C21" s="216">
        <v>82</v>
      </c>
      <c r="D21" s="216">
        <v>458</v>
      </c>
      <c r="E21" s="219">
        <f t="shared" si="0"/>
        <v>540</v>
      </c>
      <c r="F21" s="217">
        <f t="shared" si="1"/>
        <v>15.185185185185185</v>
      </c>
      <c r="G21" s="220">
        <f t="shared" si="2"/>
        <v>4.3289224952741021</v>
      </c>
    </row>
    <row r="22" spans="1:11" x14ac:dyDescent="0.25">
      <c r="A22" s="38">
        <v>21</v>
      </c>
      <c r="B22" t="s">
        <v>24</v>
      </c>
      <c r="C22" s="216">
        <v>153</v>
      </c>
      <c r="D22" s="216">
        <v>254</v>
      </c>
      <c r="E22" s="219">
        <f t="shared" si="0"/>
        <v>407</v>
      </c>
      <c r="F22" s="217">
        <f t="shared" si="1"/>
        <v>37.59213759213759</v>
      </c>
      <c r="G22" s="220">
        <f t="shared" si="2"/>
        <v>2.4007561436672971</v>
      </c>
    </row>
    <row r="23" spans="1:11" x14ac:dyDescent="0.25">
      <c r="A23" s="38">
        <v>22</v>
      </c>
      <c r="B23" t="s">
        <v>12</v>
      </c>
      <c r="C23" s="216">
        <v>108</v>
      </c>
      <c r="D23" s="216">
        <v>96</v>
      </c>
      <c r="E23" s="219">
        <f t="shared" si="0"/>
        <v>204</v>
      </c>
      <c r="F23" s="217">
        <f t="shared" si="1"/>
        <v>52.941176470588239</v>
      </c>
      <c r="G23" s="220">
        <f t="shared" si="2"/>
        <v>0.90737240075614356</v>
      </c>
    </row>
    <row r="24" spans="1:11" x14ac:dyDescent="0.25">
      <c r="A24" s="38">
        <v>23</v>
      </c>
      <c r="B24" t="s">
        <v>18</v>
      </c>
      <c r="C24" s="216">
        <v>264</v>
      </c>
      <c r="D24" s="216">
        <v>137</v>
      </c>
      <c r="E24" s="219">
        <f t="shared" si="0"/>
        <v>401</v>
      </c>
      <c r="F24" s="217">
        <f t="shared" si="1"/>
        <v>65.835411471321692</v>
      </c>
      <c r="G24" s="220">
        <f t="shared" si="2"/>
        <v>1.2948960302457468</v>
      </c>
    </row>
    <row r="25" spans="1:11" x14ac:dyDescent="0.25">
      <c r="A25" s="38">
        <v>24</v>
      </c>
      <c r="B25" t="s">
        <v>6</v>
      </c>
      <c r="C25" s="216">
        <v>230</v>
      </c>
      <c r="D25" s="216">
        <v>2466</v>
      </c>
      <c r="E25" s="219">
        <f t="shared" si="0"/>
        <v>2696</v>
      </c>
      <c r="F25" s="217">
        <f t="shared" si="1"/>
        <v>8.5311572700296736</v>
      </c>
      <c r="G25" s="220">
        <f t="shared" si="2"/>
        <v>23.30812854442344</v>
      </c>
      <c r="K25" s="239"/>
    </row>
    <row r="26" spans="1:11" x14ac:dyDescent="0.25">
      <c r="A26" s="38">
        <v>25</v>
      </c>
      <c r="B26" t="s">
        <v>27</v>
      </c>
      <c r="C26" s="216">
        <v>274</v>
      </c>
      <c r="D26" s="216">
        <v>2549</v>
      </c>
      <c r="E26" s="219">
        <f t="shared" si="0"/>
        <v>2823</v>
      </c>
      <c r="F26" s="217">
        <f t="shared" si="1"/>
        <v>9.7059865391427564</v>
      </c>
      <c r="G26" s="220">
        <f t="shared" si="2"/>
        <v>24.092627599243858</v>
      </c>
    </row>
    <row r="27" spans="1:11" x14ac:dyDescent="0.25">
      <c r="A27" s="38">
        <v>27</v>
      </c>
      <c r="B27" t="s">
        <v>5</v>
      </c>
      <c r="C27" s="216">
        <v>44</v>
      </c>
      <c r="D27" s="216">
        <v>20</v>
      </c>
      <c r="E27" s="219">
        <f t="shared" si="0"/>
        <v>64</v>
      </c>
      <c r="F27" s="217">
        <f t="shared" si="1"/>
        <v>68.75</v>
      </c>
      <c r="G27" s="220">
        <f t="shared" si="2"/>
        <v>0.1890359168241966</v>
      </c>
    </row>
    <row r="28" spans="1:11" x14ac:dyDescent="0.25">
      <c r="A28" s="38">
        <v>28</v>
      </c>
      <c r="B28" t="s">
        <v>23</v>
      </c>
      <c r="C28" s="216">
        <v>227</v>
      </c>
      <c r="D28" s="216">
        <v>103</v>
      </c>
      <c r="E28" s="219">
        <f t="shared" si="0"/>
        <v>330</v>
      </c>
      <c r="F28" s="217">
        <f t="shared" si="1"/>
        <v>68.787878787878782</v>
      </c>
      <c r="G28" s="220">
        <f t="shared" si="2"/>
        <v>0.97353497164461256</v>
      </c>
    </row>
    <row r="29" spans="1:11" x14ac:dyDescent="0.25">
      <c r="A29" s="38">
        <v>31</v>
      </c>
      <c r="B29" t="s">
        <v>14</v>
      </c>
      <c r="C29" s="216">
        <v>37</v>
      </c>
      <c r="D29" s="216">
        <v>12</v>
      </c>
      <c r="E29" s="219">
        <f t="shared" si="0"/>
        <v>49</v>
      </c>
      <c r="F29" s="217">
        <f t="shared" si="1"/>
        <v>75.510204081632651</v>
      </c>
      <c r="G29" s="220">
        <f t="shared" si="2"/>
        <v>0.11342155009451795</v>
      </c>
    </row>
    <row r="30" spans="1:11" x14ac:dyDescent="0.25">
      <c r="A30" s="38">
        <v>32</v>
      </c>
      <c r="B30" t="s">
        <v>9</v>
      </c>
      <c r="C30" s="216">
        <v>71</v>
      </c>
      <c r="D30" s="216">
        <v>50</v>
      </c>
      <c r="E30" s="219">
        <f t="shared" si="0"/>
        <v>121</v>
      </c>
      <c r="F30" s="217">
        <f t="shared" si="1"/>
        <v>58.677685950413228</v>
      </c>
      <c r="G30" s="220">
        <f t="shared" si="2"/>
        <v>0.47258979206049151</v>
      </c>
    </row>
    <row r="31" spans="1:11" x14ac:dyDescent="0.25">
      <c r="A31" s="38">
        <v>33</v>
      </c>
      <c r="B31" t="s">
        <v>10</v>
      </c>
      <c r="C31" s="216">
        <v>170</v>
      </c>
      <c r="D31" s="216">
        <v>154</v>
      </c>
      <c r="E31" s="219">
        <f t="shared" si="0"/>
        <v>324</v>
      </c>
      <c r="F31" s="217">
        <f t="shared" si="1"/>
        <v>52.469135802469133</v>
      </c>
      <c r="G31" s="220">
        <f t="shared" si="2"/>
        <v>1.4555765595463137</v>
      </c>
    </row>
    <row r="32" spans="1:11" x14ac:dyDescent="0.25">
      <c r="A32" s="38">
        <v>43</v>
      </c>
      <c r="B32" t="s">
        <v>15</v>
      </c>
      <c r="C32" s="216">
        <v>194</v>
      </c>
      <c r="D32" s="216">
        <v>155</v>
      </c>
      <c r="E32" s="219">
        <f t="shared" si="0"/>
        <v>349</v>
      </c>
      <c r="F32" s="217">
        <f t="shared" si="1"/>
        <v>55.587392550143264</v>
      </c>
      <c r="G32" s="220">
        <f t="shared" si="2"/>
        <v>1.4650283553875236</v>
      </c>
    </row>
    <row r="33" spans="1:8" x14ac:dyDescent="0.25">
      <c r="C33" s="37">
        <f>SUM(C2:C32)</f>
        <v>6755</v>
      </c>
      <c r="D33" s="37">
        <f>SUM(D2:D32)</f>
        <v>10580</v>
      </c>
      <c r="E33" s="37">
        <f>SUM(E2:E32)</f>
        <v>17335</v>
      </c>
      <c r="F33" s="5"/>
    </row>
    <row r="35" spans="1:8" x14ac:dyDescent="0.25">
      <c r="A35" s="7"/>
    </row>
    <row r="36" spans="1:8" x14ac:dyDescent="0.25">
      <c r="A36" s="7"/>
    </row>
    <row r="40" spans="1:8" ht="40.5" customHeight="1" x14ac:dyDescent="0.25">
      <c r="B40" s="338"/>
      <c r="C40" s="338"/>
      <c r="D40" s="338"/>
      <c r="E40" s="338"/>
      <c r="F40" s="338"/>
      <c r="G40" s="338"/>
      <c r="H40" s="338"/>
    </row>
    <row r="80" spans="2:2" x14ac:dyDescent="0.25">
      <c r="B80" s="1" t="s">
        <v>300</v>
      </c>
    </row>
  </sheetData>
  <mergeCells count="1">
    <mergeCell ref="B40:H40"/>
  </mergeCells>
  <pageMargins left="0.70866141732283472" right="0.70866141732283472" top="0.74803149606299213" bottom="0.74803149606299213" header="0.31496062992125984" footer="0.31496062992125984"/>
  <pageSetup paperSize="9" scale="83" orientation="portrait" r:id="rId1"/>
  <headerFooter>
    <oddHeader>&amp;LBS 2019&amp;C&amp;"Arial,Gras"&amp;12Carte 10.6</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57"/>
  <sheetViews>
    <sheetView zoomScale="85" zoomScaleNormal="85" zoomScaleSheetLayoutView="100" workbookViewId="0">
      <selection activeCell="S27" sqref="S27"/>
    </sheetView>
  </sheetViews>
  <sheetFormatPr baseColWidth="10" defaultRowHeight="13.2" x14ac:dyDescent="0.25"/>
  <cols>
    <col min="2" max="2" width="13" customWidth="1"/>
  </cols>
  <sheetData>
    <row r="1" spans="1:5" ht="92.4" x14ac:dyDescent="0.25">
      <c r="A1" s="3" t="s">
        <v>0</v>
      </c>
      <c r="B1" s="3" t="s">
        <v>28</v>
      </c>
      <c r="C1" s="4" t="s">
        <v>82</v>
      </c>
      <c r="D1" s="4" t="s">
        <v>83</v>
      </c>
      <c r="E1" s="3" t="s">
        <v>84</v>
      </c>
    </row>
    <row r="2" spans="1:5" x14ac:dyDescent="0.25">
      <c r="A2" s="38">
        <v>1</v>
      </c>
      <c r="B2" t="s">
        <v>19</v>
      </c>
      <c r="C2" s="216">
        <v>278</v>
      </c>
      <c r="D2" s="216">
        <v>75</v>
      </c>
      <c r="E2" s="218">
        <f t="shared" ref="E2:E32" si="0">D2/C2*100</f>
        <v>26.978417266187048</v>
      </c>
    </row>
    <row r="3" spans="1:5" x14ac:dyDescent="0.25">
      <c r="A3" s="38">
        <v>2</v>
      </c>
      <c r="B3" t="s">
        <v>29</v>
      </c>
      <c r="C3" s="216">
        <v>337</v>
      </c>
      <c r="D3" s="216">
        <v>152</v>
      </c>
      <c r="E3" s="218">
        <f t="shared" si="0"/>
        <v>45.103857566765576</v>
      </c>
    </row>
    <row r="4" spans="1:5" x14ac:dyDescent="0.25">
      <c r="A4" s="38">
        <v>3</v>
      </c>
      <c r="B4" t="s">
        <v>2</v>
      </c>
      <c r="C4" s="216">
        <v>110</v>
      </c>
      <c r="D4" s="216">
        <v>65</v>
      </c>
      <c r="E4" s="218">
        <f t="shared" si="0"/>
        <v>59.090909090909093</v>
      </c>
    </row>
    <row r="5" spans="1:5" x14ac:dyDescent="0.25">
      <c r="A5" s="38">
        <v>4</v>
      </c>
      <c r="B5" t="s">
        <v>3</v>
      </c>
      <c r="C5" s="216">
        <v>282</v>
      </c>
      <c r="D5" s="216">
        <v>86</v>
      </c>
      <c r="E5" s="218">
        <f t="shared" si="0"/>
        <v>30.49645390070922</v>
      </c>
    </row>
    <row r="6" spans="1:5" x14ac:dyDescent="0.25">
      <c r="A6" s="38">
        <v>5</v>
      </c>
      <c r="B6" t="s">
        <v>4</v>
      </c>
      <c r="C6" s="216">
        <v>104</v>
      </c>
      <c r="D6" s="216">
        <v>47</v>
      </c>
      <c r="E6" s="218">
        <f t="shared" si="0"/>
        <v>45.192307692307693</v>
      </c>
    </row>
    <row r="7" spans="1:5" x14ac:dyDescent="0.25">
      <c r="A7" s="38">
        <v>6</v>
      </c>
      <c r="B7" t="s">
        <v>30</v>
      </c>
      <c r="C7" s="216">
        <v>94</v>
      </c>
      <c r="D7" s="216">
        <v>28</v>
      </c>
      <c r="E7" s="218">
        <f t="shared" si="0"/>
        <v>29.787234042553191</v>
      </c>
    </row>
    <row r="8" spans="1:5" x14ac:dyDescent="0.25">
      <c r="A8" s="38">
        <v>7</v>
      </c>
      <c r="B8" t="s">
        <v>7</v>
      </c>
      <c r="C8" s="216">
        <v>139</v>
      </c>
      <c r="D8" s="216">
        <v>91</v>
      </c>
      <c r="E8" s="218">
        <f t="shared" si="0"/>
        <v>65.467625899280577</v>
      </c>
    </row>
    <row r="9" spans="1:5" x14ac:dyDescent="0.25">
      <c r="A9" s="38">
        <v>8</v>
      </c>
      <c r="B9" t="s">
        <v>8</v>
      </c>
      <c r="C9" s="216">
        <v>315</v>
      </c>
      <c r="D9" s="216">
        <v>158</v>
      </c>
      <c r="E9" s="218">
        <f t="shared" si="0"/>
        <v>50.158730158730158</v>
      </c>
    </row>
    <row r="10" spans="1:5" x14ac:dyDescent="0.25">
      <c r="A10" s="38">
        <v>9</v>
      </c>
      <c r="B10" t="s">
        <v>11</v>
      </c>
      <c r="C10" s="216">
        <v>642</v>
      </c>
      <c r="D10" s="216">
        <v>468</v>
      </c>
      <c r="E10" s="218">
        <f t="shared" si="0"/>
        <v>72.89719626168224</v>
      </c>
    </row>
    <row r="11" spans="1:5" x14ac:dyDescent="0.25">
      <c r="A11" s="38">
        <v>10</v>
      </c>
      <c r="B11" t="s">
        <v>13</v>
      </c>
      <c r="C11" s="216">
        <v>342</v>
      </c>
      <c r="D11" s="216">
        <v>171</v>
      </c>
      <c r="E11" s="218">
        <f t="shared" si="0"/>
        <v>50</v>
      </c>
    </row>
    <row r="12" spans="1:5" x14ac:dyDescent="0.25">
      <c r="A12" s="38">
        <v>11</v>
      </c>
      <c r="B12" t="s">
        <v>31</v>
      </c>
      <c r="C12" s="216">
        <v>223</v>
      </c>
      <c r="D12" s="216">
        <v>80</v>
      </c>
      <c r="E12" s="218">
        <f t="shared" si="0"/>
        <v>35.874439461883405</v>
      </c>
    </row>
    <row r="13" spans="1:5" x14ac:dyDescent="0.25">
      <c r="A13" s="38">
        <v>12</v>
      </c>
      <c r="B13" t="s">
        <v>16</v>
      </c>
      <c r="C13" s="216">
        <v>224</v>
      </c>
      <c r="D13" s="216">
        <v>143</v>
      </c>
      <c r="E13" s="218">
        <f t="shared" si="0"/>
        <v>63.839285714285708</v>
      </c>
    </row>
    <row r="14" spans="1:5" x14ac:dyDescent="0.25">
      <c r="A14" s="38">
        <v>13</v>
      </c>
      <c r="B14" t="s">
        <v>20</v>
      </c>
      <c r="C14" s="216">
        <v>111</v>
      </c>
      <c r="D14" s="216">
        <v>44</v>
      </c>
      <c r="E14" s="218">
        <f t="shared" si="0"/>
        <v>39.63963963963964</v>
      </c>
    </row>
    <row r="15" spans="1:5" x14ac:dyDescent="0.25">
      <c r="A15" s="38">
        <v>14</v>
      </c>
      <c r="B15" t="s">
        <v>22</v>
      </c>
      <c r="C15" s="216">
        <v>193</v>
      </c>
      <c r="D15" s="216">
        <v>40</v>
      </c>
      <c r="E15" s="218">
        <f t="shared" si="0"/>
        <v>20.725388601036268</v>
      </c>
    </row>
    <row r="16" spans="1:5" x14ac:dyDescent="0.25">
      <c r="A16" s="38">
        <v>15</v>
      </c>
      <c r="B16" t="s">
        <v>25</v>
      </c>
      <c r="C16" s="216">
        <v>226</v>
      </c>
      <c r="D16" s="216">
        <v>132</v>
      </c>
      <c r="E16" s="218">
        <f t="shared" si="0"/>
        <v>58.407079646017699</v>
      </c>
    </row>
    <row r="17" spans="1:5" x14ac:dyDescent="0.25">
      <c r="A17" s="38">
        <v>16</v>
      </c>
      <c r="B17" t="s">
        <v>26</v>
      </c>
      <c r="C17" s="216">
        <v>303</v>
      </c>
      <c r="D17" s="216">
        <v>83</v>
      </c>
      <c r="E17" s="218">
        <f t="shared" si="0"/>
        <v>27.39273927392739</v>
      </c>
    </row>
    <row r="18" spans="1:5" x14ac:dyDescent="0.25">
      <c r="A18" s="38">
        <v>17</v>
      </c>
      <c r="B18" t="s">
        <v>17</v>
      </c>
      <c r="C18" s="216">
        <v>276</v>
      </c>
      <c r="D18" s="216">
        <v>121</v>
      </c>
      <c r="E18" s="218">
        <f t="shared" si="0"/>
        <v>43.840579710144929</v>
      </c>
    </row>
    <row r="19" spans="1:5" x14ac:dyDescent="0.25">
      <c r="A19" s="38">
        <v>18</v>
      </c>
      <c r="B19" t="s">
        <v>32</v>
      </c>
      <c r="C19" s="216">
        <v>255</v>
      </c>
      <c r="D19" s="216">
        <v>168</v>
      </c>
      <c r="E19" s="218">
        <f t="shared" si="0"/>
        <v>65.882352941176464</v>
      </c>
    </row>
    <row r="20" spans="1:5" x14ac:dyDescent="0.25">
      <c r="A20" s="38">
        <v>19</v>
      </c>
      <c r="B20" t="s">
        <v>21</v>
      </c>
      <c r="C20" s="216">
        <v>118</v>
      </c>
      <c r="D20" s="216">
        <v>78</v>
      </c>
      <c r="E20" s="218">
        <f t="shared" si="0"/>
        <v>66.101694915254242</v>
      </c>
    </row>
    <row r="21" spans="1:5" x14ac:dyDescent="0.25">
      <c r="A21" s="38">
        <v>20</v>
      </c>
      <c r="B21" t="s">
        <v>1</v>
      </c>
      <c r="C21" s="216">
        <v>229</v>
      </c>
      <c r="D21" s="216">
        <v>185</v>
      </c>
      <c r="E21" s="218">
        <f t="shared" si="0"/>
        <v>80.786026200873366</v>
      </c>
    </row>
    <row r="22" spans="1:5" x14ac:dyDescent="0.25">
      <c r="A22" s="38">
        <v>21</v>
      </c>
      <c r="B22" t="s">
        <v>24</v>
      </c>
      <c r="C22" s="216">
        <v>204</v>
      </c>
      <c r="D22" s="216">
        <v>134</v>
      </c>
      <c r="E22" s="218">
        <f t="shared" si="0"/>
        <v>65.686274509803923</v>
      </c>
    </row>
    <row r="23" spans="1:5" x14ac:dyDescent="0.25">
      <c r="A23" s="38">
        <v>22</v>
      </c>
      <c r="B23" t="s">
        <v>12</v>
      </c>
      <c r="C23" s="216">
        <v>51</v>
      </c>
      <c r="D23" s="216">
        <v>19</v>
      </c>
      <c r="E23" s="218">
        <f t="shared" si="0"/>
        <v>37.254901960784316</v>
      </c>
    </row>
    <row r="24" spans="1:5" x14ac:dyDescent="0.25">
      <c r="A24" s="38">
        <v>23</v>
      </c>
      <c r="B24" t="s">
        <v>18</v>
      </c>
      <c r="C24" s="216">
        <v>184</v>
      </c>
      <c r="D24" s="216">
        <v>90</v>
      </c>
      <c r="E24" s="218">
        <f t="shared" si="0"/>
        <v>48.913043478260867</v>
      </c>
    </row>
    <row r="25" spans="1:5" x14ac:dyDescent="0.25">
      <c r="A25" s="38">
        <v>24</v>
      </c>
      <c r="B25" t="s">
        <v>6</v>
      </c>
      <c r="C25" s="216">
        <v>547</v>
      </c>
      <c r="D25" s="216">
        <v>539</v>
      </c>
      <c r="E25" s="218">
        <f t="shared" si="0"/>
        <v>98.537477148080441</v>
      </c>
    </row>
    <row r="26" spans="1:5" x14ac:dyDescent="0.25">
      <c r="A26" s="38">
        <v>25</v>
      </c>
      <c r="B26" t="s">
        <v>27</v>
      </c>
      <c r="C26" s="216">
        <v>665</v>
      </c>
      <c r="D26" s="216">
        <v>663</v>
      </c>
      <c r="E26" s="218">
        <f t="shared" si="0"/>
        <v>99.699248120300751</v>
      </c>
    </row>
    <row r="27" spans="1:5" x14ac:dyDescent="0.25">
      <c r="A27" s="38">
        <v>27</v>
      </c>
      <c r="B27" t="s">
        <v>5</v>
      </c>
      <c r="C27" s="216">
        <v>33</v>
      </c>
      <c r="D27" s="216">
        <v>18</v>
      </c>
      <c r="E27" s="218">
        <f t="shared" si="0"/>
        <v>54.54545454545454</v>
      </c>
    </row>
    <row r="28" spans="1:5" x14ac:dyDescent="0.25">
      <c r="A28" s="38">
        <v>28</v>
      </c>
      <c r="B28" t="s">
        <v>23</v>
      </c>
      <c r="C28" s="216">
        <v>150</v>
      </c>
      <c r="D28" s="216">
        <v>83</v>
      </c>
      <c r="E28" s="218">
        <f t="shared" si="0"/>
        <v>55.333333333333336</v>
      </c>
    </row>
    <row r="29" spans="1:5" x14ac:dyDescent="0.25">
      <c r="A29" s="38">
        <v>31</v>
      </c>
      <c r="B29" t="s">
        <v>14</v>
      </c>
      <c r="C29" s="216">
        <v>54</v>
      </c>
      <c r="D29" s="216">
        <v>11</v>
      </c>
      <c r="E29" s="218">
        <f t="shared" si="0"/>
        <v>20.37037037037037</v>
      </c>
    </row>
    <row r="30" spans="1:5" x14ac:dyDescent="0.25">
      <c r="A30" s="38">
        <v>32</v>
      </c>
      <c r="B30" t="s">
        <v>9</v>
      </c>
      <c r="C30" s="216">
        <v>65</v>
      </c>
      <c r="D30" s="216">
        <v>43</v>
      </c>
      <c r="E30" s="218">
        <f t="shared" si="0"/>
        <v>66.153846153846146</v>
      </c>
    </row>
    <row r="31" spans="1:5" x14ac:dyDescent="0.25">
      <c r="A31" s="38">
        <v>33</v>
      </c>
      <c r="B31" t="s">
        <v>10</v>
      </c>
      <c r="C31" s="216">
        <v>48</v>
      </c>
      <c r="D31" s="216">
        <v>48</v>
      </c>
      <c r="E31" s="218">
        <f t="shared" si="0"/>
        <v>100</v>
      </c>
    </row>
    <row r="32" spans="1:5" x14ac:dyDescent="0.25">
      <c r="A32" s="38">
        <v>43</v>
      </c>
      <c r="B32" t="s">
        <v>15</v>
      </c>
      <c r="C32" s="216">
        <v>31</v>
      </c>
      <c r="D32" s="216">
        <v>31</v>
      </c>
      <c r="E32" s="218">
        <f t="shared" si="0"/>
        <v>100</v>
      </c>
    </row>
    <row r="33" spans="3:7" x14ac:dyDescent="0.25">
      <c r="C33" s="37">
        <f>SUM(C2:C32)</f>
        <v>6833</v>
      </c>
      <c r="D33" s="37">
        <f>SUM(D2:D32)</f>
        <v>4094</v>
      </c>
      <c r="E33" s="194">
        <f>D33/C33</f>
        <v>0.59915117810624907</v>
      </c>
      <c r="G33" s="1" t="s">
        <v>300</v>
      </c>
    </row>
    <row r="57" spans="16:16" x14ac:dyDescent="0.25">
      <c r="P57" t="s">
        <v>305</v>
      </c>
    </row>
  </sheetData>
  <autoFilter ref="A1:E32"/>
  <pageMargins left="0.7" right="0.7" top="0.75" bottom="0.75" header="0.3" footer="0.3"/>
  <pageSetup paperSize="9" scale="6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24"/>
  <sheetViews>
    <sheetView zoomScaleNormal="100" workbookViewId="0">
      <selection activeCell="H17" sqref="H17"/>
    </sheetView>
  </sheetViews>
  <sheetFormatPr baseColWidth="10" defaultColWidth="11.44140625" defaultRowHeight="13.2" x14ac:dyDescent="0.25"/>
  <cols>
    <col min="1" max="1" width="29.33203125" style="32" bestFit="1" customWidth="1"/>
    <col min="2" max="2" width="11.33203125" style="32" customWidth="1"/>
    <col min="3" max="3" width="11.5546875" style="32" customWidth="1"/>
    <col min="4" max="4" width="15.5546875" style="32" customWidth="1"/>
    <col min="5" max="5" width="13.5546875" style="32" customWidth="1"/>
    <col min="6" max="6" width="19" style="32" customWidth="1"/>
    <col min="7" max="7" width="11.88671875" style="32" customWidth="1"/>
    <col min="8" max="16384" width="11.44140625" style="23"/>
  </cols>
  <sheetData>
    <row r="1" spans="1:9" ht="30" customHeight="1" x14ac:dyDescent="0.25">
      <c r="A1" s="340" t="s">
        <v>306</v>
      </c>
      <c r="B1" s="340"/>
      <c r="C1" s="340"/>
      <c r="D1" s="340"/>
      <c r="E1" s="340"/>
      <c r="F1" s="340"/>
      <c r="G1" s="340"/>
      <c r="I1" s="34" t="s">
        <v>96</v>
      </c>
    </row>
    <row r="2" spans="1:9" x14ac:dyDescent="0.25">
      <c r="A2" s="341" t="s">
        <v>38</v>
      </c>
      <c r="B2" s="341"/>
      <c r="C2" s="341"/>
      <c r="D2" s="342"/>
      <c r="E2" s="342"/>
      <c r="F2" s="342"/>
      <c r="G2" s="342"/>
    </row>
    <row r="3" spans="1:9" s="24" customFormat="1" ht="12.75" customHeight="1" x14ac:dyDescent="0.25">
      <c r="A3" s="343" t="s">
        <v>85</v>
      </c>
      <c r="B3" s="345" t="s">
        <v>40</v>
      </c>
      <c r="C3" s="347" t="s">
        <v>86</v>
      </c>
      <c r="D3" s="349" t="s">
        <v>33</v>
      </c>
      <c r="E3" s="349"/>
      <c r="F3" s="349"/>
      <c r="G3" s="349"/>
    </row>
    <row r="4" spans="1:9" s="24" customFormat="1" ht="66" x14ac:dyDescent="0.25">
      <c r="A4" s="344"/>
      <c r="B4" s="346"/>
      <c r="C4" s="348"/>
      <c r="D4" s="18" t="s">
        <v>87</v>
      </c>
      <c r="E4" s="18" t="s">
        <v>88</v>
      </c>
      <c r="F4" s="18" t="s">
        <v>89</v>
      </c>
      <c r="G4" s="18" t="s">
        <v>34</v>
      </c>
    </row>
    <row r="5" spans="1:9" s="24" customFormat="1" x14ac:dyDescent="0.25">
      <c r="A5" s="25" t="s">
        <v>35</v>
      </c>
      <c r="B5" s="26"/>
      <c r="C5" s="26"/>
      <c r="D5" s="26"/>
      <c r="E5" s="26"/>
      <c r="F5" s="26"/>
      <c r="G5" s="27"/>
    </row>
    <row r="6" spans="1:9" s="24" customFormat="1" x14ac:dyDescent="0.25">
      <c r="A6" s="28" t="s">
        <v>36</v>
      </c>
      <c r="B6" s="237">
        <v>1571</v>
      </c>
      <c r="C6" s="237">
        <v>1134</v>
      </c>
      <c r="D6" s="238">
        <v>81.481481481481481</v>
      </c>
      <c r="E6" s="238">
        <v>98.165137614678898</v>
      </c>
      <c r="F6" s="238">
        <v>69.675090252707577</v>
      </c>
      <c r="G6" s="238">
        <v>72.183322724379366</v>
      </c>
    </row>
    <row r="7" spans="1:9" x14ac:dyDescent="0.25">
      <c r="A7" s="28" t="s">
        <v>37</v>
      </c>
      <c r="B7" s="237">
        <v>4246</v>
      </c>
      <c r="C7" s="237">
        <v>1369</v>
      </c>
      <c r="D7" s="238">
        <v>60</v>
      </c>
      <c r="E7" s="238">
        <v>58.637469586374692</v>
      </c>
      <c r="F7" s="238">
        <v>28.62903225806452</v>
      </c>
      <c r="G7" s="238">
        <v>32.242110221384834</v>
      </c>
    </row>
    <row r="8" spans="1:9" x14ac:dyDescent="0.25">
      <c r="A8" s="29" t="s">
        <v>90</v>
      </c>
      <c r="B8" s="237">
        <v>547</v>
      </c>
      <c r="C8" s="237">
        <v>201</v>
      </c>
      <c r="D8" s="238">
        <v>63.636363636363633</v>
      </c>
      <c r="E8" s="238">
        <v>58.695652173913047</v>
      </c>
      <c r="F8" s="238">
        <v>31.838565022421523</v>
      </c>
      <c r="G8" s="238">
        <v>36.74588665447898</v>
      </c>
    </row>
    <row r="9" spans="1:9" x14ac:dyDescent="0.25">
      <c r="A9" s="29" t="s">
        <v>38</v>
      </c>
      <c r="B9" s="237">
        <v>6364</v>
      </c>
      <c r="C9" s="237">
        <v>2704</v>
      </c>
      <c r="D9" s="238">
        <v>68.018018018018026</v>
      </c>
      <c r="E9" s="238">
        <v>65.686274509803923</v>
      </c>
      <c r="F9" s="238">
        <v>39.128085029724375</v>
      </c>
      <c r="G9" s="238">
        <v>42.489000628535514</v>
      </c>
    </row>
    <row r="10" spans="1:9" ht="12.75" customHeight="1" x14ac:dyDescent="0.25">
      <c r="A10" s="25" t="s">
        <v>39</v>
      </c>
      <c r="B10" s="237"/>
      <c r="C10" s="237"/>
      <c r="D10" s="238"/>
      <c r="E10" s="238"/>
      <c r="F10" s="238"/>
      <c r="G10" s="238"/>
    </row>
    <row r="11" spans="1:9" x14ac:dyDescent="0.25">
      <c r="A11" s="28" t="s">
        <v>36</v>
      </c>
      <c r="B11" s="237">
        <v>2881</v>
      </c>
      <c r="C11" s="237">
        <v>2139</v>
      </c>
      <c r="D11" s="238">
        <v>92.05298013245033</v>
      </c>
      <c r="E11" s="238">
        <v>93.264248704663217</v>
      </c>
      <c r="F11" s="238">
        <v>71.804954777821479</v>
      </c>
      <c r="G11" s="238">
        <v>74.245053800763628</v>
      </c>
    </row>
    <row r="12" spans="1:9" x14ac:dyDescent="0.25">
      <c r="A12" s="28" t="s">
        <v>37</v>
      </c>
      <c r="B12" s="237">
        <v>5504</v>
      </c>
      <c r="C12" s="237">
        <v>1716</v>
      </c>
      <c r="D12" s="238">
        <v>64.573991031390136</v>
      </c>
      <c r="E12" s="238">
        <v>70.286885245901644</v>
      </c>
      <c r="F12" s="238">
        <v>25.949761262196386</v>
      </c>
      <c r="G12" s="238">
        <v>31.177325581395348</v>
      </c>
    </row>
    <row r="13" spans="1:9" x14ac:dyDescent="0.25">
      <c r="A13" s="29" t="s">
        <v>90</v>
      </c>
      <c r="B13" s="237">
        <v>548</v>
      </c>
      <c r="C13" s="237">
        <v>196</v>
      </c>
      <c r="D13" s="238">
        <v>61.53846153846154</v>
      </c>
      <c r="E13" s="238">
        <v>65.957446808510639</v>
      </c>
      <c r="F13" s="238">
        <v>29.213483146067414</v>
      </c>
      <c r="G13" s="238">
        <v>35.766423357664237</v>
      </c>
    </row>
    <row r="14" spans="1:9" x14ac:dyDescent="0.25">
      <c r="A14" s="29" t="s">
        <v>38</v>
      </c>
      <c r="B14" s="237">
        <v>8933</v>
      </c>
      <c r="C14" s="237">
        <v>4051</v>
      </c>
      <c r="D14" s="238">
        <v>75.193798449612402</v>
      </c>
      <c r="E14" s="238">
        <v>75.483870967741936</v>
      </c>
      <c r="F14" s="238">
        <v>41.076233183856502</v>
      </c>
      <c r="G14" s="238">
        <v>45.348707041307513</v>
      </c>
    </row>
    <row r="15" spans="1:9" x14ac:dyDescent="0.25">
      <c r="A15" s="30" t="s">
        <v>34</v>
      </c>
      <c r="B15" s="237"/>
      <c r="C15" s="237"/>
      <c r="D15" s="238"/>
      <c r="E15" s="238"/>
      <c r="F15" s="238"/>
      <c r="G15" s="238"/>
    </row>
    <row r="16" spans="1:9" x14ac:dyDescent="0.25">
      <c r="A16" s="28" t="s">
        <v>36</v>
      </c>
      <c r="B16" s="237">
        <v>4452</v>
      </c>
      <c r="C16" s="237">
        <v>3273</v>
      </c>
      <c r="D16" s="238">
        <v>88.362068965517238</v>
      </c>
      <c r="E16" s="238">
        <v>95.033112582781456</v>
      </c>
      <c r="F16" s="238">
        <v>71.053971486761711</v>
      </c>
      <c r="G16" s="238">
        <v>73.517520215633425</v>
      </c>
    </row>
    <row r="17" spans="1:7" ht="12.75" customHeight="1" x14ac:dyDescent="0.25">
      <c r="A17" s="28" t="s">
        <v>37</v>
      </c>
      <c r="B17" s="237">
        <v>9750</v>
      </c>
      <c r="C17" s="237">
        <v>3085</v>
      </c>
      <c r="D17" s="238">
        <v>62.889518413597735</v>
      </c>
      <c r="E17" s="238">
        <v>64.961067853170178</v>
      </c>
      <c r="F17" s="238">
        <v>27.117254304790912</v>
      </c>
      <c r="G17" s="238">
        <v>31.641025641025639</v>
      </c>
    </row>
    <row r="18" spans="1:7" x14ac:dyDescent="0.25">
      <c r="A18" s="29" t="s">
        <v>90</v>
      </c>
      <c r="B18" s="237">
        <v>1095</v>
      </c>
      <c r="C18" s="237">
        <v>397</v>
      </c>
      <c r="D18" s="238">
        <v>62.5</v>
      </c>
      <c r="E18" s="238">
        <v>62.365591397849464</v>
      </c>
      <c r="F18" s="238">
        <v>30.52749719416386</v>
      </c>
      <c r="G18" s="238">
        <v>36.25570776255708</v>
      </c>
    </row>
    <row r="19" spans="1:7" x14ac:dyDescent="0.25">
      <c r="A19" s="29" t="s">
        <v>34</v>
      </c>
      <c r="B19" s="237">
        <v>15297</v>
      </c>
      <c r="C19" s="237">
        <v>6755</v>
      </c>
      <c r="D19" s="238">
        <v>72.577996715927753</v>
      </c>
      <c r="E19" s="238">
        <v>71.160778658976213</v>
      </c>
      <c r="F19" s="238">
        <v>40.266546870320461</v>
      </c>
      <c r="G19" s="238">
        <v>44.158985421978166</v>
      </c>
    </row>
    <row r="21" spans="1:7" ht="31.5" customHeight="1" x14ac:dyDescent="0.25">
      <c r="A21" s="339" t="s">
        <v>104</v>
      </c>
      <c r="B21" s="339"/>
      <c r="C21" s="339"/>
      <c r="D21" s="339"/>
      <c r="E21" s="339"/>
      <c r="F21" s="339"/>
      <c r="G21" s="339"/>
    </row>
    <row r="22" spans="1:7" x14ac:dyDescent="0.25">
      <c r="A22" s="31" t="s">
        <v>91</v>
      </c>
    </row>
    <row r="23" spans="1:7" x14ac:dyDescent="0.25">
      <c r="A23" s="31" t="s">
        <v>103</v>
      </c>
      <c r="B23" s="33"/>
      <c r="C23" s="33"/>
      <c r="D23" s="33"/>
      <c r="E23" s="33"/>
      <c r="F23" s="33"/>
      <c r="G23" s="33"/>
    </row>
    <row r="24" spans="1:7" x14ac:dyDescent="0.25">
      <c r="A24" s="31" t="s">
        <v>301</v>
      </c>
      <c r="B24" s="33"/>
      <c r="C24" s="33"/>
      <c r="D24" s="33"/>
      <c r="E24" s="33"/>
      <c r="F24" s="33"/>
      <c r="G24" s="33"/>
    </row>
  </sheetData>
  <mergeCells count="7">
    <mergeCell ref="A21:G21"/>
    <mergeCell ref="A1:G1"/>
    <mergeCell ref="A2:G2"/>
    <mergeCell ref="A3:A4"/>
    <mergeCell ref="B3:B4"/>
    <mergeCell ref="C3:C4"/>
    <mergeCell ref="D3:G3"/>
  </mergeCells>
  <printOptions horizontalCentered="1"/>
  <pageMargins left="0" right="0" top="0.98425196850393704" bottom="0.98425196850393704" header="0.51181102362204722" footer="0.51181102362204722"/>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D9"/>
  <sheetViews>
    <sheetView zoomScale="85" zoomScaleNormal="85" workbookViewId="0">
      <selection activeCell="B4" sqref="B4"/>
    </sheetView>
  </sheetViews>
  <sheetFormatPr baseColWidth="10" defaultRowHeight="13.2" x14ac:dyDescent="0.25"/>
  <cols>
    <col min="1" max="1" width="22.6640625" customWidth="1"/>
    <col min="2" max="2" width="22.5546875" customWidth="1"/>
    <col min="3" max="3" width="21.5546875" customWidth="1"/>
    <col min="4" max="4" width="25.33203125" customWidth="1"/>
  </cols>
  <sheetData>
    <row r="1" spans="1:4" x14ac:dyDescent="0.25">
      <c r="A1" s="62" t="s">
        <v>327</v>
      </c>
      <c r="B1" s="183"/>
      <c r="C1" s="183"/>
      <c r="D1" s="183"/>
    </row>
    <row r="2" spans="1:4" ht="13.8" thickBot="1" x14ac:dyDescent="0.3">
      <c r="A2" s="183"/>
      <c r="B2" s="183"/>
      <c r="C2" s="183"/>
      <c r="D2" s="183"/>
    </row>
    <row r="3" spans="1:4" ht="27" thickBot="1" x14ac:dyDescent="0.3">
      <c r="A3" s="184"/>
      <c r="B3" s="185" t="s">
        <v>40</v>
      </c>
      <c r="C3" s="192" t="s">
        <v>265</v>
      </c>
      <c r="D3" s="193" t="s">
        <v>266</v>
      </c>
    </row>
    <row r="4" spans="1:4" ht="13.8" thickBot="1" x14ac:dyDescent="0.3">
      <c r="A4" s="190" t="s">
        <v>267</v>
      </c>
      <c r="B4" s="208">
        <v>4721</v>
      </c>
      <c r="C4" s="209">
        <v>2265</v>
      </c>
      <c r="D4" s="288">
        <v>0.48</v>
      </c>
    </row>
    <row r="5" spans="1:4" ht="13.8" thickBot="1" x14ac:dyDescent="0.3">
      <c r="A5" s="187" t="s">
        <v>268</v>
      </c>
      <c r="B5" s="200">
        <v>142</v>
      </c>
      <c r="C5" s="201">
        <v>74</v>
      </c>
      <c r="D5" s="289">
        <v>0.52100000000000002</v>
      </c>
    </row>
    <row r="6" spans="1:4" ht="13.8" thickBot="1" x14ac:dyDescent="0.3">
      <c r="A6" s="186" t="s">
        <v>269</v>
      </c>
      <c r="B6" s="200">
        <v>424</v>
      </c>
      <c r="C6" s="201">
        <v>154</v>
      </c>
      <c r="D6" s="289">
        <v>0.36299999999999999</v>
      </c>
    </row>
    <row r="7" spans="1:4" ht="27" thickBot="1" x14ac:dyDescent="0.3">
      <c r="A7" s="189" t="s">
        <v>270</v>
      </c>
      <c r="B7" s="199">
        <f>SUM(B5:B6)</f>
        <v>566</v>
      </c>
      <c r="C7" s="202">
        <f>SUM(C5:C6)</f>
        <v>228</v>
      </c>
      <c r="D7" s="290">
        <v>0.40300000000000002</v>
      </c>
    </row>
    <row r="8" spans="1:4" ht="13.8" thickBot="1" x14ac:dyDescent="0.3">
      <c r="A8" s="188" t="s">
        <v>38</v>
      </c>
      <c r="B8" s="210">
        <f>566+4721</f>
        <v>5287</v>
      </c>
      <c r="C8" s="211">
        <f>2265+228</f>
        <v>2493</v>
      </c>
      <c r="D8" s="291">
        <f>2493/5287</f>
        <v>0.47153395120105918</v>
      </c>
    </row>
    <row r="9" spans="1:4" x14ac:dyDescent="0.25">
      <c r="A9" s="142" t="s">
        <v>302</v>
      </c>
    </row>
  </sheetData>
  <pageMargins left="0.7" right="0.7" top="0.75" bottom="0.75" header="0.3" footer="0.3"/>
  <pageSetup paperSize="9" scale="97"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J9"/>
  <sheetViews>
    <sheetView zoomScaleNormal="100" workbookViewId="0">
      <selection activeCell="J3" sqref="J3"/>
    </sheetView>
  </sheetViews>
  <sheetFormatPr baseColWidth="10" defaultRowHeight="13.2" x14ac:dyDescent="0.25"/>
  <cols>
    <col min="1" max="1" width="74.44140625" customWidth="1"/>
    <col min="2" max="2" width="5.5546875" bestFit="1" customWidth="1"/>
    <col min="3" max="8" width="7.109375" customWidth="1"/>
    <col min="9" max="9" width="8.44140625" customWidth="1"/>
    <col min="10" max="10" width="8.5546875" customWidth="1"/>
  </cols>
  <sheetData>
    <row r="1" spans="1:10" ht="15.6" x14ac:dyDescent="0.25">
      <c r="A1" s="15" t="s">
        <v>298</v>
      </c>
      <c r="B1" s="144"/>
    </row>
    <row r="2" spans="1:10" x14ac:dyDescent="0.25">
      <c r="A2" s="145"/>
      <c r="B2" s="146">
        <v>2012</v>
      </c>
      <c r="C2" s="147">
        <v>2013</v>
      </c>
      <c r="D2" s="147">
        <v>2014</v>
      </c>
      <c r="E2" s="147">
        <v>2015</v>
      </c>
      <c r="F2" s="147">
        <v>2016</v>
      </c>
      <c r="G2" s="147">
        <v>2017</v>
      </c>
      <c r="H2" s="147">
        <v>2018</v>
      </c>
      <c r="I2" s="182">
        <v>2019</v>
      </c>
      <c r="J2" s="182">
        <v>2020</v>
      </c>
    </row>
    <row r="3" spans="1:10" x14ac:dyDescent="0.25">
      <c r="A3" s="148" t="s">
        <v>271</v>
      </c>
      <c r="B3" s="149">
        <v>4586</v>
      </c>
      <c r="C3" s="149">
        <v>4898</v>
      </c>
      <c r="D3" s="149">
        <v>5139</v>
      </c>
      <c r="E3" s="149">
        <v>5123</v>
      </c>
      <c r="F3" s="149">
        <v>5346</v>
      </c>
      <c r="G3" s="149">
        <v>5511</v>
      </c>
      <c r="H3" s="149">
        <f>SUM(H4:H5)</f>
        <v>5326</v>
      </c>
      <c r="I3" s="206">
        <f>SUM(I4:I5)</f>
        <v>5204</v>
      </c>
      <c r="J3" s="206">
        <v>5287</v>
      </c>
    </row>
    <row r="4" spans="1:10" x14ac:dyDescent="0.25">
      <c r="A4" s="150" t="s">
        <v>267</v>
      </c>
      <c r="B4" s="151">
        <v>4044</v>
      </c>
      <c r="C4" s="151">
        <v>4295</v>
      </c>
      <c r="D4" s="151">
        <v>4659</v>
      </c>
      <c r="E4" s="151">
        <v>4637</v>
      </c>
      <c r="F4" s="151">
        <v>4850</v>
      </c>
      <c r="G4" s="151">
        <v>4955</v>
      </c>
      <c r="H4" s="151">
        <v>4884</v>
      </c>
      <c r="I4" s="203">
        <v>4739</v>
      </c>
      <c r="J4" s="203">
        <v>4721</v>
      </c>
    </row>
    <row r="5" spans="1:10" x14ac:dyDescent="0.25">
      <c r="A5" s="150" t="s">
        <v>272</v>
      </c>
      <c r="B5" s="152">
        <v>542</v>
      </c>
      <c r="C5" s="152">
        <v>603</v>
      </c>
      <c r="D5" s="152">
        <v>443</v>
      </c>
      <c r="E5" s="152">
        <v>486</v>
      </c>
      <c r="F5" s="152">
        <v>496</v>
      </c>
      <c r="G5" s="152">
        <v>556</v>
      </c>
      <c r="H5" s="152">
        <v>442</v>
      </c>
      <c r="I5" s="204">
        <v>465</v>
      </c>
      <c r="J5" s="204">
        <v>566</v>
      </c>
    </row>
    <row r="6" spans="1:10" x14ac:dyDescent="0.25">
      <c r="A6" s="148" t="s">
        <v>147</v>
      </c>
      <c r="B6" s="153">
        <v>50.5</v>
      </c>
      <c r="C6" s="153">
        <v>48.6</v>
      </c>
      <c r="D6" s="153">
        <v>46.2</v>
      </c>
      <c r="E6" s="153">
        <v>44.3</v>
      </c>
      <c r="F6" s="153">
        <v>44.2</v>
      </c>
      <c r="G6" s="153">
        <v>47.2</v>
      </c>
      <c r="H6" s="153">
        <v>45</v>
      </c>
      <c r="I6" s="207">
        <v>45.7</v>
      </c>
      <c r="J6" s="207">
        <v>44.2</v>
      </c>
    </row>
    <row r="7" spans="1:10" x14ac:dyDescent="0.25">
      <c r="A7" s="150" t="s">
        <v>267</v>
      </c>
      <c r="B7" s="152">
        <v>50.2</v>
      </c>
      <c r="C7" s="191">
        <v>47.8</v>
      </c>
      <c r="D7" s="191">
        <v>44.3</v>
      </c>
      <c r="E7" s="191">
        <v>43.2</v>
      </c>
      <c r="F7" s="191">
        <v>43.5</v>
      </c>
      <c r="G7" s="191">
        <v>46.7</v>
      </c>
      <c r="H7" s="191">
        <v>45.1</v>
      </c>
      <c r="I7" s="205">
        <v>46.3</v>
      </c>
      <c r="J7" s="292">
        <v>48</v>
      </c>
    </row>
    <row r="8" spans="1:10" x14ac:dyDescent="0.25">
      <c r="A8" s="154" t="s">
        <v>272</v>
      </c>
      <c r="B8" s="152">
        <v>52.4</v>
      </c>
      <c r="C8" s="191">
        <v>54.4</v>
      </c>
      <c r="D8" s="191">
        <v>63.8</v>
      </c>
      <c r="E8" s="191">
        <v>54.9</v>
      </c>
      <c r="F8" s="191">
        <v>51.6</v>
      </c>
      <c r="G8" s="191">
        <v>51.6</v>
      </c>
      <c r="H8" s="191">
        <v>44.1</v>
      </c>
      <c r="I8" s="205">
        <v>45.2</v>
      </c>
      <c r="J8" s="292">
        <v>40.299999999999997</v>
      </c>
    </row>
    <row r="9" spans="1:10" x14ac:dyDescent="0.25">
      <c r="A9" s="142" t="s">
        <v>302</v>
      </c>
    </row>
  </sheetData>
  <pageMargins left="0.7" right="0.7" top="0.75" bottom="0.75" header="0.3" footer="0.3"/>
  <pageSetup paperSize="9" scale="72"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activeCell="H5" sqref="H5"/>
    </sheetView>
  </sheetViews>
  <sheetFormatPr baseColWidth="10" defaultRowHeight="13.2" x14ac:dyDescent="0.25"/>
  <sheetData>
    <row r="1" spans="1:9" x14ac:dyDescent="0.25">
      <c r="A1" s="171" t="s">
        <v>308</v>
      </c>
      <c r="B1" s="172"/>
      <c r="C1" s="172"/>
      <c r="D1" s="172"/>
      <c r="E1" s="172"/>
      <c r="F1" s="172"/>
      <c r="G1" s="172"/>
      <c r="H1" s="172"/>
      <c r="I1" s="172"/>
    </row>
    <row r="2" spans="1:9" ht="13.8" thickBot="1" x14ac:dyDescent="0.3"/>
    <row r="3" spans="1:9" ht="16.2" thickBot="1" x14ac:dyDescent="0.3">
      <c r="A3" s="173"/>
      <c r="B3" s="174">
        <v>2014</v>
      </c>
      <c r="C3" s="174">
        <v>2015</v>
      </c>
      <c r="D3" s="175">
        <v>2016</v>
      </c>
      <c r="E3" s="176">
        <v>2017</v>
      </c>
      <c r="F3" s="176">
        <v>2018</v>
      </c>
      <c r="G3" s="176">
        <v>2019</v>
      </c>
      <c r="H3" s="176">
        <v>2020</v>
      </c>
    </row>
    <row r="4" spans="1:9" ht="31.2" thickBot="1" x14ac:dyDescent="0.3">
      <c r="A4" s="177" t="s">
        <v>309</v>
      </c>
      <c r="B4" s="178">
        <v>998</v>
      </c>
      <c r="C4" s="178">
        <v>937</v>
      </c>
      <c r="D4" s="178">
        <v>953</v>
      </c>
      <c r="E4" s="178">
        <v>908</v>
      </c>
      <c r="F4" s="178">
        <v>798</v>
      </c>
      <c r="G4" s="178">
        <v>767</v>
      </c>
      <c r="H4" s="178">
        <v>573</v>
      </c>
    </row>
    <row r="5" spans="1:9" ht="51.6" thickBot="1" x14ac:dyDescent="0.3">
      <c r="A5" s="179" t="s">
        <v>286</v>
      </c>
      <c r="B5" s="180">
        <v>39.200000000000003</v>
      </c>
      <c r="C5" s="180">
        <v>40.768409818569907</v>
      </c>
      <c r="D5" s="180">
        <v>33.788037775445964</v>
      </c>
      <c r="E5" s="180">
        <v>39.200000000000003</v>
      </c>
      <c r="F5" s="180">
        <v>40.1</v>
      </c>
      <c r="G5" s="180">
        <v>35.6</v>
      </c>
      <c r="H5" s="180">
        <v>39.4</v>
      </c>
    </row>
    <row r="6" spans="1:9" ht="44.25" customHeight="1" x14ac:dyDescent="0.25">
      <c r="A6" s="350" t="s">
        <v>310</v>
      </c>
      <c r="B6" s="350"/>
      <c r="C6" s="350"/>
      <c r="D6" s="350"/>
      <c r="E6" s="350"/>
      <c r="F6" s="350"/>
    </row>
    <row r="7" spans="1:9" ht="61.5" customHeight="1" x14ac:dyDescent="0.25">
      <c r="A7" s="350" t="s">
        <v>311</v>
      </c>
      <c r="B7" s="350"/>
      <c r="C7" s="350"/>
      <c r="D7" s="350"/>
      <c r="E7" s="181"/>
    </row>
  </sheetData>
  <mergeCells count="2">
    <mergeCell ref="A6:F6"/>
    <mergeCell ref="A7:D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E28"/>
  <sheetViews>
    <sheetView zoomScaleNormal="100" workbookViewId="0">
      <selection activeCell="E17" sqref="E17"/>
    </sheetView>
  </sheetViews>
  <sheetFormatPr baseColWidth="10" defaultColWidth="11.44140625" defaultRowHeight="11.4" x14ac:dyDescent="0.2"/>
  <cols>
    <col min="1" max="1" width="17.44140625" style="155" customWidth="1"/>
    <col min="2" max="2" width="34.5546875" style="155" customWidth="1"/>
    <col min="3" max="3" width="26.109375" style="155" customWidth="1"/>
    <col min="4" max="4" width="11.44140625" style="155"/>
    <col min="5" max="5" width="13.5546875" style="155" bestFit="1" customWidth="1"/>
    <col min="6" max="16384" width="11.44140625" style="155"/>
  </cols>
  <sheetData>
    <row r="1" spans="1:5" ht="12" x14ac:dyDescent="0.2">
      <c r="A1" s="355" t="s">
        <v>312</v>
      </c>
      <c r="B1" s="355"/>
      <c r="C1" s="355"/>
      <c r="D1" s="355"/>
      <c r="E1" s="355"/>
    </row>
    <row r="2" spans="1:5" ht="12" thickBot="1" x14ac:dyDescent="0.25"/>
    <row r="3" spans="1:5" ht="36.6" thickBot="1" x14ac:dyDescent="0.25">
      <c r="A3" s="356"/>
      <c r="B3" s="357"/>
      <c r="C3" s="156" t="s">
        <v>273</v>
      </c>
      <c r="D3" s="157" t="s">
        <v>265</v>
      </c>
      <c r="E3" s="158" t="s">
        <v>266</v>
      </c>
    </row>
    <row r="4" spans="1:5" ht="12" thickBot="1" x14ac:dyDescent="0.25">
      <c r="A4" s="242"/>
      <c r="B4" s="159" t="s">
        <v>274</v>
      </c>
      <c r="C4" s="160">
        <v>266</v>
      </c>
      <c r="D4" s="160">
        <v>77</v>
      </c>
      <c r="E4" s="252">
        <f>D4/C4</f>
        <v>0.28947368421052633</v>
      </c>
    </row>
    <row r="5" spans="1:5" ht="34.799999999999997" thickBot="1" x14ac:dyDescent="0.25">
      <c r="A5" s="358" t="s">
        <v>275</v>
      </c>
      <c r="B5" s="161" t="s">
        <v>276</v>
      </c>
      <c r="C5" s="162">
        <v>272</v>
      </c>
      <c r="D5" s="162">
        <v>127</v>
      </c>
      <c r="E5" s="253">
        <f>D5/C5</f>
        <v>0.46691176470588236</v>
      </c>
    </row>
    <row r="6" spans="1:5" ht="12" customHeight="1" x14ac:dyDescent="0.2">
      <c r="A6" s="358"/>
      <c r="B6" s="359" t="s">
        <v>313</v>
      </c>
      <c r="C6" s="361">
        <f>SUM(C4:C5)</f>
        <v>538</v>
      </c>
      <c r="D6" s="361">
        <f>SUM(D4:D5)</f>
        <v>204</v>
      </c>
      <c r="E6" s="363">
        <f>D6/C6</f>
        <v>0.379182156133829</v>
      </c>
    </row>
    <row r="7" spans="1:5" ht="12" thickBot="1" x14ac:dyDescent="0.25">
      <c r="A7" s="358"/>
      <c r="B7" s="360"/>
      <c r="C7" s="362"/>
      <c r="D7" s="362"/>
      <c r="E7" s="364"/>
    </row>
    <row r="8" spans="1:5" ht="23.4" thickBot="1" x14ac:dyDescent="0.25">
      <c r="A8" s="358"/>
      <c r="B8" s="159" t="s">
        <v>277</v>
      </c>
      <c r="C8" s="160">
        <v>672</v>
      </c>
      <c r="D8" s="160">
        <v>182</v>
      </c>
      <c r="E8" s="252">
        <f t="shared" ref="E8:E22" si="0">D8/C8</f>
        <v>0.27083333333333331</v>
      </c>
    </row>
    <row r="9" spans="1:5" ht="26.4" thickBot="1" x14ac:dyDescent="0.25">
      <c r="A9" s="358"/>
      <c r="B9" s="163" t="s">
        <v>314</v>
      </c>
      <c r="C9" s="164">
        <f>SUM(C8)</f>
        <v>672</v>
      </c>
      <c r="D9" s="164">
        <f>SUM(D8)</f>
        <v>182</v>
      </c>
      <c r="E9" s="254">
        <f t="shared" si="0"/>
        <v>0.27083333333333331</v>
      </c>
    </row>
    <row r="10" spans="1:5" ht="12.6" thickBot="1" x14ac:dyDescent="0.25">
      <c r="A10" s="358"/>
      <c r="B10" s="165" t="s">
        <v>278</v>
      </c>
      <c r="C10" s="255">
        <f>SUM(C6,C9)</f>
        <v>1210</v>
      </c>
      <c r="D10" s="166">
        <f>SUM(D6,D9)</f>
        <v>386</v>
      </c>
      <c r="E10" s="256">
        <f t="shared" si="0"/>
        <v>0.31900826446280994</v>
      </c>
    </row>
    <row r="11" spans="1:5" ht="12" thickBot="1" x14ac:dyDescent="0.25">
      <c r="A11" s="167"/>
      <c r="B11" s="161" t="s">
        <v>279</v>
      </c>
      <c r="C11" s="162">
        <v>10</v>
      </c>
      <c r="D11" s="162">
        <v>10</v>
      </c>
      <c r="E11" s="253">
        <f t="shared" si="0"/>
        <v>1</v>
      </c>
    </row>
    <row r="12" spans="1:5" ht="23.4" thickBot="1" x14ac:dyDescent="0.25">
      <c r="A12" s="167"/>
      <c r="B12" s="159" t="s">
        <v>280</v>
      </c>
      <c r="C12" s="160">
        <v>25</v>
      </c>
      <c r="D12" s="160">
        <v>12</v>
      </c>
      <c r="E12" s="252">
        <f t="shared" si="0"/>
        <v>0.48</v>
      </c>
    </row>
    <row r="13" spans="1:5" ht="14.4" thickBot="1" x14ac:dyDescent="0.25">
      <c r="A13" s="167"/>
      <c r="B13" s="165" t="s">
        <v>315</v>
      </c>
      <c r="C13" s="166">
        <f>SUM(C11:C12)</f>
        <v>35</v>
      </c>
      <c r="D13" s="166">
        <f>SUM(D11:D12)</f>
        <v>22</v>
      </c>
      <c r="E13" s="256">
        <f t="shared" si="0"/>
        <v>0.62857142857142856</v>
      </c>
    </row>
    <row r="14" spans="1:5" ht="23.4" thickBot="1" x14ac:dyDescent="0.25">
      <c r="A14" s="167" t="s">
        <v>281</v>
      </c>
      <c r="B14" s="159" t="s">
        <v>282</v>
      </c>
      <c r="C14" s="160">
        <v>374</v>
      </c>
      <c r="D14" s="160">
        <v>120</v>
      </c>
      <c r="E14" s="252">
        <f t="shared" si="0"/>
        <v>0.32085561497326204</v>
      </c>
    </row>
    <row r="15" spans="1:5" ht="23.4" thickBot="1" x14ac:dyDescent="0.25">
      <c r="A15" s="168"/>
      <c r="B15" s="161" t="s">
        <v>283</v>
      </c>
      <c r="C15" s="162">
        <v>89</v>
      </c>
      <c r="D15" s="162">
        <v>39</v>
      </c>
      <c r="E15" s="253">
        <f t="shared" si="0"/>
        <v>0.43820224719101125</v>
      </c>
    </row>
    <row r="16" spans="1:5" ht="26.4" thickBot="1" x14ac:dyDescent="0.25">
      <c r="A16" s="168"/>
      <c r="B16" s="165" t="s">
        <v>316</v>
      </c>
      <c r="C16" s="166">
        <f>SUM(C14:C15)</f>
        <v>463</v>
      </c>
      <c r="D16" s="166">
        <f>SUM(D14:D15)</f>
        <v>159</v>
      </c>
      <c r="E16" s="256">
        <f t="shared" si="0"/>
        <v>0.3434125269978402</v>
      </c>
    </row>
    <row r="17" spans="1:5" ht="12" x14ac:dyDescent="0.2">
      <c r="A17" s="168"/>
      <c r="B17" s="257" t="s">
        <v>284</v>
      </c>
      <c r="C17" s="258">
        <f>SUM(C13,C16)</f>
        <v>498</v>
      </c>
      <c r="D17" s="258">
        <f>SUM(D13,D16)</f>
        <v>181</v>
      </c>
      <c r="E17" s="259">
        <f t="shared" si="0"/>
        <v>0.3634538152610442</v>
      </c>
    </row>
    <row r="18" spans="1:5" ht="12.6" thickBot="1" x14ac:dyDescent="0.25">
      <c r="A18" s="260"/>
      <c r="B18" s="261"/>
      <c r="C18" s="262"/>
      <c r="D18" s="262"/>
      <c r="E18" s="263"/>
    </row>
    <row r="19" spans="1:5" ht="12" thickBot="1" x14ac:dyDescent="0.25">
      <c r="A19" s="352" t="s">
        <v>285</v>
      </c>
      <c r="B19" s="264" t="s">
        <v>317</v>
      </c>
      <c r="C19" s="265">
        <f>C6</f>
        <v>538</v>
      </c>
      <c r="D19" s="265">
        <f>D6</f>
        <v>204</v>
      </c>
      <c r="E19" s="266">
        <f t="shared" si="0"/>
        <v>0.379182156133829</v>
      </c>
    </row>
    <row r="20" spans="1:5" ht="12" thickBot="1" x14ac:dyDescent="0.25">
      <c r="A20" s="353"/>
      <c r="B20" s="159" t="s">
        <v>318</v>
      </c>
      <c r="C20" s="160">
        <f>C13</f>
        <v>35</v>
      </c>
      <c r="D20" s="160">
        <f>D13</f>
        <v>22</v>
      </c>
      <c r="E20" s="267">
        <f t="shared" si="0"/>
        <v>0.62857142857142856</v>
      </c>
    </row>
    <row r="21" spans="1:5" ht="23.4" thickBot="1" x14ac:dyDescent="0.25">
      <c r="A21" s="353"/>
      <c r="B21" s="161" t="s">
        <v>319</v>
      </c>
      <c r="C21" s="268">
        <f>SUM(C9,C16)</f>
        <v>1135</v>
      </c>
      <c r="D21" s="162">
        <f>SUM(D9,D16)</f>
        <v>341</v>
      </c>
      <c r="E21" s="269">
        <f t="shared" si="0"/>
        <v>0.30044052863436121</v>
      </c>
    </row>
    <row r="22" spans="1:5" ht="12.6" thickBot="1" x14ac:dyDescent="0.25">
      <c r="A22" s="354"/>
      <c r="B22" s="270" t="s">
        <v>38</v>
      </c>
      <c r="C22" s="271">
        <f>SUM(C19:C21)</f>
        <v>1708</v>
      </c>
      <c r="D22" s="272">
        <f>SUM(D19:D21)</f>
        <v>567</v>
      </c>
      <c r="E22" s="273">
        <f t="shared" si="0"/>
        <v>0.33196721311475408</v>
      </c>
    </row>
    <row r="24" spans="1:5" x14ac:dyDescent="0.2">
      <c r="A24" s="169" t="s">
        <v>320</v>
      </c>
    </row>
    <row r="25" spans="1:5" x14ac:dyDescent="0.2">
      <c r="A25" s="170"/>
    </row>
    <row r="26" spans="1:5" ht="12" customHeight="1" x14ac:dyDescent="0.2">
      <c r="A26" s="351" t="s">
        <v>321</v>
      </c>
      <c r="B26" s="351"/>
      <c r="C26" s="351"/>
      <c r="D26" s="351"/>
      <c r="E26" s="351"/>
    </row>
    <row r="27" spans="1:5" ht="48" customHeight="1" x14ac:dyDescent="0.2">
      <c r="A27" s="351" t="s">
        <v>322</v>
      </c>
      <c r="B27" s="351"/>
      <c r="C27" s="351"/>
      <c r="D27" s="351"/>
      <c r="E27" s="351"/>
    </row>
    <row r="28" spans="1:5" x14ac:dyDescent="0.2">
      <c r="A28" s="351" t="s">
        <v>323</v>
      </c>
      <c r="B28" s="351"/>
      <c r="C28" s="351"/>
      <c r="D28" s="351"/>
      <c r="E28" s="351"/>
    </row>
  </sheetData>
  <mergeCells count="11">
    <mergeCell ref="A26:E26"/>
    <mergeCell ref="A19:A22"/>
    <mergeCell ref="A27:E27"/>
    <mergeCell ref="A28:E28"/>
    <mergeCell ref="A1:E1"/>
    <mergeCell ref="A3:B3"/>
    <mergeCell ref="A5:A10"/>
    <mergeCell ref="B6:B7"/>
    <mergeCell ref="C6:C7"/>
    <mergeCell ref="D6:D7"/>
    <mergeCell ref="E6:E7"/>
  </mergeCells>
  <pageMargins left="0.7" right="0.7" top="0.75" bottom="0.75" header="0.3" footer="0.3"/>
  <pageSetup paperSize="9" scale="8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9"/>
  <sheetViews>
    <sheetView zoomScale="85" zoomScaleNormal="85" workbookViewId="0">
      <selection activeCell="I14" sqref="I14"/>
    </sheetView>
  </sheetViews>
  <sheetFormatPr baseColWidth="10" defaultColWidth="11.44140625" defaultRowHeight="13.2" x14ac:dyDescent="0.25"/>
  <cols>
    <col min="1" max="1" width="11.44140625" style="63"/>
    <col min="2" max="2" width="52.88671875" style="63" customWidth="1"/>
    <col min="3" max="16384" width="11.44140625" style="63"/>
  </cols>
  <sheetData>
    <row r="1" spans="1:5" ht="33.75" customHeight="1" thickBot="1" x14ac:dyDescent="0.3">
      <c r="A1" s="365" t="s">
        <v>326</v>
      </c>
      <c r="B1" s="365"/>
      <c r="C1" s="365"/>
      <c r="D1" s="365"/>
      <c r="E1" s="365"/>
    </row>
    <row r="2" spans="1:5" ht="14.4" thickBot="1" x14ac:dyDescent="0.3">
      <c r="A2" s="274"/>
      <c r="B2" s="275"/>
      <c r="C2" s="366" t="s">
        <v>287</v>
      </c>
      <c r="D2" s="368" t="s">
        <v>288</v>
      </c>
      <c r="E2" s="368" t="s">
        <v>289</v>
      </c>
    </row>
    <row r="3" spans="1:5" ht="29.25" customHeight="1" thickBot="1" x14ac:dyDescent="0.3">
      <c r="A3" s="276" t="s">
        <v>290</v>
      </c>
      <c r="B3" s="276" t="s">
        <v>291</v>
      </c>
      <c r="C3" s="367"/>
      <c r="D3" s="369"/>
      <c r="E3" s="369"/>
    </row>
    <row r="4" spans="1:5" ht="27" thickBot="1" x14ac:dyDescent="0.3">
      <c r="A4" s="277" t="s">
        <v>292</v>
      </c>
      <c r="B4" s="278" t="s">
        <v>274</v>
      </c>
      <c r="C4" s="279">
        <v>6</v>
      </c>
      <c r="D4" s="279">
        <v>1</v>
      </c>
      <c r="E4" s="280">
        <v>16.7</v>
      </c>
    </row>
    <row r="5" spans="1:5" ht="27" thickBot="1" x14ac:dyDescent="0.3">
      <c r="A5" s="277"/>
      <c r="B5" s="281" t="s">
        <v>276</v>
      </c>
      <c r="C5" s="282">
        <v>26</v>
      </c>
      <c r="D5" s="282">
        <v>1</v>
      </c>
      <c r="E5" s="283">
        <v>3.8</v>
      </c>
    </row>
    <row r="6" spans="1:5" ht="27" thickBot="1" x14ac:dyDescent="0.3">
      <c r="A6" s="277"/>
      <c r="B6" s="284" t="s">
        <v>277</v>
      </c>
      <c r="C6" s="285">
        <v>15</v>
      </c>
      <c r="D6" s="285">
        <v>7</v>
      </c>
      <c r="E6" s="286">
        <v>46.7</v>
      </c>
    </row>
    <row r="7" spans="1:5" ht="27" thickBot="1" x14ac:dyDescent="0.3">
      <c r="A7" s="287" t="s">
        <v>293</v>
      </c>
      <c r="B7" s="281" t="s">
        <v>294</v>
      </c>
      <c r="C7" s="282">
        <v>2</v>
      </c>
      <c r="D7" s="282">
        <v>2</v>
      </c>
      <c r="E7" s="283">
        <v>100</v>
      </c>
    </row>
    <row r="8" spans="1:5" ht="27" thickBot="1" x14ac:dyDescent="0.3">
      <c r="B8" s="284" t="s">
        <v>283</v>
      </c>
      <c r="C8" s="285">
        <v>1</v>
      </c>
      <c r="D8" s="285">
        <v>1</v>
      </c>
      <c r="E8" s="286">
        <v>100</v>
      </c>
    </row>
    <row r="9" spans="1:5" x14ac:dyDescent="0.25">
      <c r="A9" s="370" t="s">
        <v>324</v>
      </c>
      <c r="B9" s="371"/>
      <c r="C9" s="371"/>
      <c r="D9" s="371"/>
      <c r="E9" s="371"/>
    </row>
  </sheetData>
  <mergeCells count="5">
    <mergeCell ref="A1:E1"/>
    <mergeCell ref="C2:C3"/>
    <mergeCell ref="D2:D3"/>
    <mergeCell ref="E2:E3"/>
    <mergeCell ref="A9:E9"/>
  </mergeCells>
  <pageMargins left="0.7" right="0.7" top="0.75" bottom="0.75"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D107"/>
  <sheetViews>
    <sheetView zoomScaleNormal="100" workbookViewId="0">
      <selection activeCell="E21" sqref="E21"/>
    </sheetView>
  </sheetViews>
  <sheetFormatPr baseColWidth="10" defaultRowHeight="13.2" x14ac:dyDescent="0.25"/>
  <cols>
    <col min="1" max="1" width="19.5546875" customWidth="1"/>
    <col min="2" max="2" width="31.109375" customWidth="1"/>
    <col min="3" max="3" width="20.88671875" customWidth="1"/>
    <col min="4" max="4" width="34" customWidth="1"/>
  </cols>
  <sheetData>
    <row r="1" spans="1:4" x14ac:dyDescent="0.25">
      <c r="A1" s="102" t="s">
        <v>325</v>
      </c>
    </row>
    <row r="2" spans="1:4" ht="13.8" thickBot="1" x14ac:dyDescent="0.3"/>
    <row r="3" spans="1:4" ht="38.25" customHeight="1" x14ac:dyDescent="0.25">
      <c r="A3" s="372" t="s">
        <v>160</v>
      </c>
      <c r="B3" s="374" t="s">
        <v>161</v>
      </c>
      <c r="C3" s="374" t="s">
        <v>162</v>
      </c>
      <c r="D3" s="376" t="s">
        <v>163</v>
      </c>
    </row>
    <row r="4" spans="1:4" ht="37.5" customHeight="1" thickBot="1" x14ac:dyDescent="0.3">
      <c r="A4" s="373"/>
      <c r="B4" s="375"/>
      <c r="C4" s="375"/>
      <c r="D4" s="377"/>
    </row>
    <row r="5" spans="1:4" ht="13.8" thickBot="1" x14ac:dyDescent="0.3">
      <c r="A5" s="133" t="s">
        <v>164</v>
      </c>
      <c r="B5" s="134">
        <v>0.16104868913857678</v>
      </c>
      <c r="C5" s="134">
        <v>0.21</v>
      </c>
      <c r="D5" s="135">
        <v>0.68</v>
      </c>
    </row>
    <row r="6" spans="1:4" ht="13.8" thickBot="1" x14ac:dyDescent="0.3">
      <c r="A6" s="136" t="s">
        <v>165</v>
      </c>
      <c r="B6" s="137">
        <v>0.2032520325203252</v>
      </c>
      <c r="C6" s="137">
        <v>0.21</v>
      </c>
      <c r="D6" s="138">
        <v>0.57999999999999996</v>
      </c>
    </row>
    <row r="7" spans="1:4" ht="13.8" thickBot="1" x14ac:dyDescent="0.3">
      <c r="A7" s="133" t="s">
        <v>166</v>
      </c>
      <c r="B7" s="134">
        <v>0.24022346368715083</v>
      </c>
      <c r="C7" s="134">
        <v>7.0000000000000007E-2</v>
      </c>
      <c r="D7" s="135">
        <v>1.69</v>
      </c>
    </row>
    <row r="8" spans="1:4" ht="13.8" thickBot="1" x14ac:dyDescent="0.3">
      <c r="A8" s="136" t="s">
        <v>167</v>
      </c>
      <c r="B8" s="137">
        <v>2.4705882352941178</v>
      </c>
      <c r="C8" s="137">
        <v>0.26</v>
      </c>
      <c r="D8" s="138">
        <v>1.22</v>
      </c>
    </row>
    <row r="9" spans="1:4" ht="13.8" thickBot="1" x14ac:dyDescent="0.3">
      <c r="A9" s="133" t="s">
        <v>168</v>
      </c>
      <c r="B9" s="134">
        <v>1.5128205128205128</v>
      </c>
      <c r="C9" s="134">
        <v>0.3</v>
      </c>
      <c r="D9" s="135">
        <v>1.71</v>
      </c>
    </row>
    <row r="10" spans="1:4" ht="13.8" thickBot="1" x14ac:dyDescent="0.3">
      <c r="A10" s="136" t="s">
        <v>169</v>
      </c>
      <c r="B10" s="137">
        <v>2.9666666666666668</v>
      </c>
      <c r="C10" s="137">
        <v>0.5</v>
      </c>
      <c r="D10" s="138">
        <v>1.2</v>
      </c>
    </row>
    <row r="11" spans="1:4" ht="13.8" thickBot="1" x14ac:dyDescent="0.3">
      <c r="A11" s="133" t="s">
        <v>170</v>
      </c>
      <c r="B11" s="134">
        <v>0.26415094339622641</v>
      </c>
      <c r="C11" s="134">
        <v>0.34</v>
      </c>
      <c r="D11" s="135">
        <v>0.56000000000000005</v>
      </c>
    </row>
    <row r="12" spans="1:4" ht="13.8" thickBot="1" x14ac:dyDescent="0.3">
      <c r="A12" s="136" t="s">
        <v>171</v>
      </c>
      <c r="B12" s="137">
        <v>3.25</v>
      </c>
      <c r="C12" s="137">
        <v>0.69</v>
      </c>
      <c r="D12" s="138">
        <v>1.0900000000000001</v>
      </c>
    </row>
    <row r="13" spans="1:4" ht="13.8" thickBot="1" x14ac:dyDescent="0.3">
      <c r="A13" s="133" t="s">
        <v>172</v>
      </c>
      <c r="B13" s="134">
        <v>0.74468085106382975</v>
      </c>
      <c r="C13" s="134">
        <v>0.47</v>
      </c>
      <c r="D13" s="135">
        <v>0.55000000000000004</v>
      </c>
    </row>
    <row r="14" spans="1:4" ht="13.8" thickBot="1" x14ac:dyDescent="0.3">
      <c r="A14" s="136" t="s">
        <v>173</v>
      </c>
      <c r="B14" s="137">
        <v>1.1782178217821782</v>
      </c>
      <c r="C14" s="137">
        <v>0.35</v>
      </c>
      <c r="D14" s="138">
        <v>1.37</v>
      </c>
    </row>
    <row r="15" spans="1:4" ht="13.8" thickBot="1" x14ac:dyDescent="0.3">
      <c r="A15" s="133" t="s">
        <v>174</v>
      </c>
      <c r="B15" s="134">
        <v>3.05</v>
      </c>
      <c r="C15" s="134">
        <v>0.65</v>
      </c>
      <c r="D15" s="135">
        <v>1.08</v>
      </c>
    </row>
    <row r="16" spans="1:4" ht="13.8" thickBot="1" x14ac:dyDescent="0.3">
      <c r="A16" s="136" t="s">
        <v>175</v>
      </c>
      <c r="B16" s="137">
        <v>4.7407407407407405</v>
      </c>
      <c r="C16" s="137">
        <v>0.56999999999999995</v>
      </c>
      <c r="D16" s="138">
        <v>0.81</v>
      </c>
    </row>
    <row r="17" spans="1:4" ht="13.8" thickBot="1" x14ac:dyDescent="0.3">
      <c r="A17" s="133" t="s">
        <v>176</v>
      </c>
      <c r="B17" s="134">
        <v>0.82897862232779096</v>
      </c>
      <c r="C17" s="134">
        <v>0.19</v>
      </c>
      <c r="D17" s="135">
        <v>1.51</v>
      </c>
    </row>
    <row r="18" spans="1:4" ht="13.8" thickBot="1" x14ac:dyDescent="0.3">
      <c r="A18" s="136" t="s">
        <v>177</v>
      </c>
      <c r="B18" s="137">
        <v>7.6578947368421053</v>
      </c>
      <c r="C18" s="137">
        <v>0.63</v>
      </c>
      <c r="D18" s="138">
        <v>1.08</v>
      </c>
    </row>
    <row r="19" spans="1:4" ht="13.8" thickBot="1" x14ac:dyDescent="0.3">
      <c r="A19" s="133" t="s">
        <v>178</v>
      </c>
      <c r="B19" s="134">
        <v>1.2903225806451613</v>
      </c>
      <c r="C19" s="134">
        <v>0.32</v>
      </c>
      <c r="D19" s="135">
        <v>0.7</v>
      </c>
    </row>
    <row r="20" spans="1:4" ht="13.8" thickBot="1" x14ac:dyDescent="0.3">
      <c r="A20" s="136" t="s">
        <v>179</v>
      </c>
      <c r="B20" s="137">
        <v>0.83823529411764708</v>
      </c>
      <c r="C20" s="137">
        <v>0.34</v>
      </c>
      <c r="D20" s="138">
        <v>0.78</v>
      </c>
    </row>
    <row r="21" spans="1:4" ht="13.8" thickBot="1" x14ac:dyDescent="0.3">
      <c r="A21" s="133" t="s">
        <v>180</v>
      </c>
      <c r="B21" s="134">
        <v>11.6</v>
      </c>
      <c r="C21" s="134">
        <v>0.83</v>
      </c>
      <c r="D21" s="135">
        <v>1.17</v>
      </c>
    </row>
    <row r="22" spans="1:4" ht="13.8" thickBot="1" x14ac:dyDescent="0.3">
      <c r="A22" s="136" t="s">
        <v>181</v>
      </c>
      <c r="B22" s="137">
        <v>0.4</v>
      </c>
      <c r="C22" s="137">
        <v>0.1</v>
      </c>
      <c r="D22" s="138">
        <v>1.45</v>
      </c>
    </row>
    <row r="23" spans="1:4" ht="13.8" thickBot="1" x14ac:dyDescent="0.3">
      <c r="A23" s="133" t="s">
        <v>182</v>
      </c>
      <c r="B23" s="134">
        <v>1.6</v>
      </c>
      <c r="C23" s="134">
        <v>0.43</v>
      </c>
      <c r="D23" s="135">
        <v>1.47</v>
      </c>
    </row>
    <row r="24" spans="1:4" ht="13.8" thickBot="1" x14ac:dyDescent="0.3">
      <c r="A24" s="136" t="s">
        <v>183</v>
      </c>
      <c r="B24" s="137">
        <v>3.1666666666666665</v>
      </c>
      <c r="C24" s="137">
        <v>0.5</v>
      </c>
      <c r="D24" s="138">
        <v>1.5</v>
      </c>
    </row>
    <row r="25" spans="1:4" ht="13.8" thickBot="1" x14ac:dyDescent="0.3">
      <c r="A25" s="133" t="s">
        <v>184</v>
      </c>
      <c r="B25" s="134">
        <v>4.9459459459459456</v>
      </c>
      <c r="C25" s="134">
        <v>0.56999999999999995</v>
      </c>
      <c r="D25" s="135">
        <v>1.48</v>
      </c>
    </row>
    <row r="26" spans="1:4" ht="13.8" thickBot="1" x14ac:dyDescent="0.3">
      <c r="A26" s="136" t="s">
        <v>185</v>
      </c>
      <c r="B26" s="137">
        <v>2.75</v>
      </c>
      <c r="C26" s="137">
        <v>0.24</v>
      </c>
      <c r="D26" s="138">
        <v>1.55</v>
      </c>
    </row>
    <row r="27" spans="1:4" ht="13.8" thickBot="1" x14ac:dyDescent="0.3">
      <c r="A27" s="133" t="s">
        <v>186</v>
      </c>
      <c r="B27" s="134">
        <v>0.58974358974358976</v>
      </c>
      <c r="C27" s="134">
        <v>0.23</v>
      </c>
      <c r="D27" s="135">
        <v>0.67</v>
      </c>
    </row>
    <row r="28" spans="1:4" ht="13.8" thickBot="1" x14ac:dyDescent="0.3">
      <c r="A28" s="136" t="s">
        <v>187</v>
      </c>
      <c r="B28" s="137">
        <v>0.44086021505376344</v>
      </c>
      <c r="C28" s="137">
        <v>0.33</v>
      </c>
      <c r="D28" s="138">
        <v>0.84</v>
      </c>
    </row>
    <row r="29" spans="1:4" ht="13.8" thickBot="1" x14ac:dyDescent="0.3">
      <c r="A29" s="133" t="s">
        <v>188</v>
      </c>
      <c r="B29" s="134">
        <v>1.625</v>
      </c>
      <c r="C29" s="134">
        <v>0.38</v>
      </c>
      <c r="D29" s="135">
        <v>1.52</v>
      </c>
    </row>
    <row r="30" spans="1:4" ht="13.8" thickBot="1" x14ac:dyDescent="0.3">
      <c r="A30" s="136" t="s">
        <v>189</v>
      </c>
      <c r="B30" s="137">
        <v>1.868421052631579</v>
      </c>
      <c r="C30" s="137">
        <v>0.66</v>
      </c>
      <c r="D30" s="138">
        <v>0.96</v>
      </c>
    </row>
    <row r="31" spans="1:4" ht="13.8" thickBot="1" x14ac:dyDescent="0.3">
      <c r="A31" s="133" t="s">
        <v>190</v>
      </c>
      <c r="B31" s="134">
        <v>5.0277777777777777</v>
      </c>
      <c r="C31" s="134">
        <v>0.72</v>
      </c>
      <c r="D31" s="135">
        <v>1.77</v>
      </c>
    </row>
    <row r="32" spans="1:4" ht="13.8" thickBot="1" x14ac:dyDescent="0.3">
      <c r="A32" s="136" t="s">
        <v>191</v>
      </c>
      <c r="B32" s="137">
        <v>0.31023622047244093</v>
      </c>
      <c r="C32" s="137">
        <v>0.21</v>
      </c>
      <c r="D32" s="138">
        <v>0.47</v>
      </c>
    </row>
    <row r="33" spans="1:4" ht="13.8" thickBot="1" x14ac:dyDescent="0.3">
      <c r="A33" s="133" t="s">
        <v>192</v>
      </c>
      <c r="B33" s="134">
        <v>0.27459016393442626</v>
      </c>
      <c r="C33" s="134">
        <v>0.12</v>
      </c>
      <c r="D33" s="135">
        <v>1.23</v>
      </c>
    </row>
    <row r="34" spans="1:4" ht="13.8" thickBot="1" x14ac:dyDescent="0.3">
      <c r="A34" s="136" t="s">
        <v>193</v>
      </c>
      <c r="B34" s="137">
        <v>0.35406698564593303</v>
      </c>
      <c r="C34" s="137">
        <v>0.14000000000000001</v>
      </c>
      <c r="D34" s="138">
        <v>0.76</v>
      </c>
    </row>
    <row r="35" spans="1:4" ht="13.8" thickBot="1" x14ac:dyDescent="0.3">
      <c r="A35" s="133" t="s">
        <v>194</v>
      </c>
      <c r="B35" s="134">
        <v>25</v>
      </c>
      <c r="C35" s="134">
        <v>1</v>
      </c>
      <c r="D35" s="135">
        <v>1.25</v>
      </c>
    </row>
    <row r="36" spans="1:4" ht="13.8" thickBot="1" x14ac:dyDescent="0.3">
      <c r="A36" s="136" t="s">
        <v>195</v>
      </c>
      <c r="B36" s="137">
        <v>1.2534246575342465</v>
      </c>
      <c r="C36" s="137">
        <v>0.45</v>
      </c>
      <c r="D36" s="138">
        <v>1.17</v>
      </c>
    </row>
    <row r="37" spans="1:4" ht="13.8" thickBot="1" x14ac:dyDescent="0.3">
      <c r="A37" s="133" t="s">
        <v>196</v>
      </c>
      <c r="B37" s="134">
        <v>0.4642857142857143</v>
      </c>
      <c r="C37" s="134">
        <v>0.32</v>
      </c>
      <c r="D37" s="135">
        <v>1</v>
      </c>
    </row>
    <row r="38" spans="1:4" ht="13.8" thickBot="1" x14ac:dyDescent="0.3">
      <c r="A38" s="136" t="s">
        <v>197</v>
      </c>
      <c r="B38" s="137">
        <v>2.9090909090909092</v>
      </c>
      <c r="C38" s="137">
        <v>0.24</v>
      </c>
      <c r="D38" s="138">
        <v>2.84</v>
      </c>
    </row>
    <row r="39" spans="1:4" ht="13.8" thickBot="1" x14ac:dyDescent="0.3">
      <c r="A39" s="133" t="s">
        <v>198</v>
      </c>
      <c r="B39" s="134">
        <v>2.9622641509433962</v>
      </c>
      <c r="C39" s="134">
        <v>0.68</v>
      </c>
      <c r="D39" s="135">
        <v>1.94</v>
      </c>
    </row>
    <row r="40" spans="1:4" ht="13.8" thickBot="1" x14ac:dyDescent="0.3">
      <c r="A40" s="133" t="s">
        <v>199</v>
      </c>
      <c r="B40" s="134">
        <v>9.1703056768558958E-2</v>
      </c>
      <c r="C40" s="134">
        <v>0.13</v>
      </c>
      <c r="D40" s="135">
        <v>1.1399999999999999</v>
      </c>
    </row>
    <row r="41" spans="1:4" ht="13.8" thickBot="1" x14ac:dyDescent="0.3">
      <c r="A41" s="133" t="s">
        <v>200</v>
      </c>
      <c r="B41" s="134">
        <v>0.82840236686390534</v>
      </c>
      <c r="C41" s="134">
        <v>0.28000000000000003</v>
      </c>
      <c r="D41" s="135">
        <v>1.23</v>
      </c>
    </row>
    <row r="42" spans="1:4" ht="13.8" thickBot="1" x14ac:dyDescent="0.3">
      <c r="A42" s="136" t="s">
        <v>201</v>
      </c>
      <c r="B42" s="137">
        <v>7</v>
      </c>
      <c r="C42" s="137">
        <v>1</v>
      </c>
      <c r="D42" s="138">
        <v>1.5</v>
      </c>
    </row>
    <row r="43" spans="1:4" ht="13.8" thickBot="1" x14ac:dyDescent="0.3">
      <c r="A43" s="133" t="s">
        <v>202</v>
      </c>
      <c r="B43" s="134">
        <v>3.046153846153846</v>
      </c>
      <c r="C43" s="134">
        <v>0.42</v>
      </c>
      <c r="D43" s="135">
        <v>2.57</v>
      </c>
    </row>
    <row r="44" spans="1:4" ht="13.8" thickBot="1" x14ac:dyDescent="0.3">
      <c r="A44" s="136" t="s">
        <v>203</v>
      </c>
      <c r="B44" s="137">
        <v>6.5</v>
      </c>
      <c r="C44" s="137">
        <v>0.75</v>
      </c>
      <c r="D44" s="138">
        <v>0.56000000000000005</v>
      </c>
    </row>
    <row r="45" spans="1:4" ht="13.8" thickBot="1" x14ac:dyDescent="0.3">
      <c r="A45" s="133" t="s">
        <v>204</v>
      </c>
      <c r="B45" s="134">
        <v>0.32500000000000001</v>
      </c>
      <c r="C45" s="134">
        <v>0.63</v>
      </c>
      <c r="D45" s="135">
        <v>0.44</v>
      </c>
    </row>
    <row r="46" spans="1:4" ht="13.8" thickBot="1" x14ac:dyDescent="0.3">
      <c r="A46" s="136" t="s">
        <v>205</v>
      </c>
      <c r="B46" s="137">
        <v>43.666666666666664</v>
      </c>
      <c r="C46" s="137">
        <v>1</v>
      </c>
      <c r="D46" s="138">
        <v>1</v>
      </c>
    </row>
    <row r="47" spans="1:4" ht="13.8" thickBot="1" x14ac:dyDescent="0.3">
      <c r="A47" s="133" t="s">
        <v>206</v>
      </c>
      <c r="B47" s="134">
        <v>0.58064516129032262</v>
      </c>
      <c r="C47" s="134">
        <v>0.32</v>
      </c>
      <c r="D47" s="135">
        <v>0.9</v>
      </c>
    </row>
    <row r="48" spans="1:4" ht="13.8" thickBot="1" x14ac:dyDescent="0.3">
      <c r="A48" s="136" t="s">
        <v>207</v>
      </c>
      <c r="B48" s="137">
        <v>5.1923076923076925</v>
      </c>
      <c r="C48" s="137">
        <v>0.38</v>
      </c>
      <c r="D48" s="138">
        <v>1.1000000000000001</v>
      </c>
    </row>
    <row r="49" spans="1:4" ht="13.8" thickBot="1" x14ac:dyDescent="0.3">
      <c r="A49" s="133" t="s">
        <v>208</v>
      </c>
      <c r="B49" s="134">
        <v>6.0588235294117645</v>
      </c>
      <c r="C49" s="134">
        <v>0.82</v>
      </c>
      <c r="D49" s="135">
        <v>1.36</v>
      </c>
    </row>
    <row r="50" spans="1:4" ht="13.8" thickBot="1" x14ac:dyDescent="0.3">
      <c r="A50" s="136" t="s">
        <v>209</v>
      </c>
      <c r="B50" s="137">
        <v>0.21390374331550802</v>
      </c>
      <c r="C50" s="137">
        <v>0.19</v>
      </c>
      <c r="D50" s="138">
        <v>0.92</v>
      </c>
    </row>
    <row r="51" spans="1:4" ht="13.8" thickBot="1" x14ac:dyDescent="0.3">
      <c r="A51" s="133" t="s">
        <v>210</v>
      </c>
      <c r="B51" s="134">
        <v>0.10017730496453901</v>
      </c>
      <c r="C51" s="134">
        <v>0.16</v>
      </c>
      <c r="D51" s="135">
        <v>0.48</v>
      </c>
    </row>
    <row r="52" spans="1:4" ht="13.8" thickBot="1" x14ac:dyDescent="0.3">
      <c r="A52" s="136" t="s">
        <v>211</v>
      </c>
      <c r="B52" s="137">
        <v>7.9565217391304346</v>
      </c>
      <c r="C52" s="137">
        <v>0.74</v>
      </c>
      <c r="D52" s="138">
        <v>1.73</v>
      </c>
    </row>
    <row r="53" spans="1:4" ht="13.8" thickBot="1" x14ac:dyDescent="0.3">
      <c r="A53" s="133" t="s">
        <v>212</v>
      </c>
      <c r="B53" s="134">
        <v>3.0142857142857142</v>
      </c>
      <c r="C53" s="134">
        <v>0.24</v>
      </c>
      <c r="D53" s="135">
        <v>1.45</v>
      </c>
    </row>
    <row r="54" spans="1:4" ht="13.8" thickBot="1" x14ac:dyDescent="0.3">
      <c r="A54" s="136" t="s">
        <v>213</v>
      </c>
      <c r="B54" s="137">
        <v>1.7</v>
      </c>
      <c r="C54" s="137">
        <v>0.47</v>
      </c>
      <c r="D54" s="138">
        <v>0.71</v>
      </c>
    </row>
    <row r="55" spans="1:4" ht="13.8" thickBot="1" x14ac:dyDescent="0.3">
      <c r="A55" s="133" t="s">
        <v>214</v>
      </c>
      <c r="B55" s="134">
        <v>5.0555555555555554</v>
      </c>
      <c r="C55" s="134">
        <v>0.46</v>
      </c>
      <c r="D55" s="135">
        <v>1.48</v>
      </c>
    </row>
    <row r="56" spans="1:4" ht="13.8" thickBot="1" x14ac:dyDescent="0.3">
      <c r="A56" s="136" t="s">
        <v>215</v>
      </c>
      <c r="B56" s="137">
        <v>1.2638036809815951</v>
      </c>
      <c r="C56" s="137">
        <v>0.39</v>
      </c>
      <c r="D56" s="138">
        <v>1.57</v>
      </c>
    </row>
    <row r="57" spans="1:4" ht="13.8" thickBot="1" x14ac:dyDescent="0.3">
      <c r="A57" s="133" t="s">
        <v>216</v>
      </c>
      <c r="B57" s="134">
        <v>2.9375</v>
      </c>
      <c r="C57" s="134">
        <v>0.31</v>
      </c>
      <c r="D57" s="135">
        <v>3.6</v>
      </c>
    </row>
    <row r="58" spans="1:4" ht="13.8" thickBot="1" x14ac:dyDescent="0.3">
      <c r="A58" s="136" t="s">
        <v>217</v>
      </c>
      <c r="B58" s="137">
        <v>2.1186440677966103</v>
      </c>
      <c r="C58" s="137">
        <v>0.08</v>
      </c>
      <c r="D58" s="138">
        <v>1.9</v>
      </c>
    </row>
    <row r="59" spans="1:4" ht="13.8" thickBot="1" x14ac:dyDescent="0.3">
      <c r="A59" s="133" t="s">
        <v>218</v>
      </c>
      <c r="B59" s="134">
        <v>4.6078431372549016</v>
      </c>
      <c r="C59" s="134">
        <v>0.33</v>
      </c>
      <c r="D59" s="135">
        <v>2.2400000000000002</v>
      </c>
    </row>
    <row r="60" spans="1:4" ht="13.8" thickBot="1" x14ac:dyDescent="0.3">
      <c r="A60" s="136" t="s">
        <v>219</v>
      </c>
      <c r="B60" s="137">
        <v>6.4343434343434343</v>
      </c>
      <c r="C60" s="137">
        <v>0.4</v>
      </c>
      <c r="D60" s="138">
        <v>2.25</v>
      </c>
    </row>
    <row r="61" spans="1:4" ht="13.8" thickBot="1" x14ac:dyDescent="0.3">
      <c r="A61" s="133" t="s">
        <v>220</v>
      </c>
      <c r="B61" s="134">
        <v>0.2627450980392157</v>
      </c>
      <c r="C61" s="134">
        <v>0.16</v>
      </c>
      <c r="D61" s="135">
        <v>1.17</v>
      </c>
    </row>
    <row r="62" spans="1:4" ht="13.8" thickBot="1" x14ac:dyDescent="0.3">
      <c r="A62" s="136" t="s">
        <v>221</v>
      </c>
      <c r="B62" s="137">
        <v>0.60185185185185186</v>
      </c>
      <c r="C62" s="137">
        <v>0.19</v>
      </c>
      <c r="D62" s="138">
        <v>1.19</v>
      </c>
    </row>
    <row r="63" spans="1:4" ht="13.8" thickBot="1" x14ac:dyDescent="0.3">
      <c r="A63" s="133" t="s">
        <v>222</v>
      </c>
      <c r="B63" s="134">
        <v>2.4090909090909092</v>
      </c>
      <c r="C63" s="134">
        <v>0.5</v>
      </c>
      <c r="D63" s="135">
        <v>1.45</v>
      </c>
    </row>
    <row r="64" spans="1:4" ht="13.8" thickBot="1" x14ac:dyDescent="0.3">
      <c r="A64" s="136" t="s">
        <v>223</v>
      </c>
      <c r="B64" s="137">
        <v>0.35877862595419846</v>
      </c>
      <c r="C64" s="137">
        <v>7.0000000000000007E-2</v>
      </c>
      <c r="D64" s="138">
        <v>2.44</v>
      </c>
    </row>
    <row r="65" spans="1:4" ht="13.8" thickBot="1" x14ac:dyDescent="0.3">
      <c r="A65" s="133" t="s">
        <v>224</v>
      </c>
      <c r="B65" s="134">
        <v>1.2307692307692308</v>
      </c>
      <c r="C65" s="134">
        <v>0.38</v>
      </c>
      <c r="D65" s="135">
        <v>1</v>
      </c>
    </row>
    <row r="66" spans="1:4" ht="13.8" thickBot="1" x14ac:dyDescent="0.3">
      <c r="A66" s="136" t="s">
        <v>225</v>
      </c>
      <c r="B66" s="137">
        <v>3.8679245283018866</v>
      </c>
      <c r="C66" s="137">
        <v>0.4</v>
      </c>
      <c r="D66" s="138">
        <v>3.24</v>
      </c>
    </row>
    <row r="67" spans="1:4" ht="13.8" thickBot="1" x14ac:dyDescent="0.3">
      <c r="A67" s="133" t="s">
        <v>226</v>
      </c>
      <c r="B67" s="134">
        <v>2.0892857142857144</v>
      </c>
      <c r="C67" s="134">
        <v>0.32</v>
      </c>
      <c r="D67" s="135">
        <v>1</v>
      </c>
    </row>
    <row r="68" spans="1:4" ht="13.8" thickBot="1" x14ac:dyDescent="0.3">
      <c r="A68" s="136" t="s">
        <v>227</v>
      </c>
      <c r="B68" s="137">
        <v>1.178082191780822</v>
      </c>
      <c r="C68" s="137">
        <v>0.49</v>
      </c>
      <c r="D68" s="138">
        <v>0.83</v>
      </c>
    </row>
    <row r="69" spans="1:4" ht="13.8" thickBot="1" x14ac:dyDescent="0.3">
      <c r="A69" s="133" t="s">
        <v>228</v>
      </c>
      <c r="B69" s="134">
        <v>3.25</v>
      </c>
      <c r="C69" s="134">
        <v>0.6</v>
      </c>
      <c r="D69" s="135">
        <v>0.94</v>
      </c>
    </row>
    <row r="70" spans="1:4" ht="13.8" thickBot="1" x14ac:dyDescent="0.3">
      <c r="A70" s="136" t="s">
        <v>229</v>
      </c>
      <c r="B70" s="137">
        <v>1</v>
      </c>
      <c r="C70" s="137">
        <v>0.2</v>
      </c>
      <c r="D70" s="138">
        <v>0.5</v>
      </c>
    </row>
    <row r="71" spans="1:4" ht="13.8" thickBot="1" x14ac:dyDescent="0.3">
      <c r="A71" s="133" t="s">
        <v>230</v>
      </c>
      <c r="B71" s="134">
        <v>0.67619047619047623</v>
      </c>
      <c r="C71" s="134">
        <v>0.5</v>
      </c>
      <c r="D71" s="135">
        <v>0.91</v>
      </c>
    </row>
    <row r="72" spans="1:4" ht="13.8" thickBot="1" x14ac:dyDescent="0.3">
      <c r="A72" s="136" t="s">
        <v>231</v>
      </c>
      <c r="B72" s="137">
        <v>1.6</v>
      </c>
      <c r="C72" s="137">
        <v>0.64</v>
      </c>
      <c r="D72" s="138">
        <v>0.56000000000000005</v>
      </c>
    </row>
    <row r="73" spans="1:4" ht="13.8" thickBot="1" x14ac:dyDescent="0.3">
      <c r="A73" s="133" t="s">
        <v>232</v>
      </c>
      <c r="B73" s="134">
        <v>8.6956521739130432E-2</v>
      </c>
      <c r="C73" s="134">
        <v>0.22</v>
      </c>
      <c r="D73" s="135">
        <v>0.7</v>
      </c>
    </row>
    <row r="74" spans="1:4" ht="13.8" thickBot="1" x14ac:dyDescent="0.3">
      <c r="A74" s="136" t="s">
        <v>233</v>
      </c>
      <c r="B74" s="137">
        <v>11.731707317073171</v>
      </c>
      <c r="C74" s="137">
        <v>0.41</v>
      </c>
      <c r="D74" s="138">
        <v>1.18</v>
      </c>
    </row>
    <row r="75" spans="1:4" ht="13.8" thickBot="1" x14ac:dyDescent="0.3">
      <c r="A75" s="133" t="s">
        <v>234</v>
      </c>
      <c r="B75" s="134">
        <v>0.8214285714285714</v>
      </c>
      <c r="C75" s="134">
        <v>0.4</v>
      </c>
      <c r="D75" s="135">
        <v>0.94</v>
      </c>
    </row>
    <row r="76" spans="1:4" ht="13.8" thickBot="1" x14ac:dyDescent="0.3">
      <c r="A76" s="136" t="s">
        <v>235</v>
      </c>
      <c r="B76" s="137">
        <v>0.30158730158730157</v>
      </c>
      <c r="C76" s="137">
        <v>0.25</v>
      </c>
      <c r="D76" s="138">
        <v>0.44</v>
      </c>
    </row>
    <row r="77" spans="1:4" ht="13.8" thickBot="1" x14ac:dyDescent="0.3">
      <c r="A77" s="133" t="s">
        <v>236</v>
      </c>
      <c r="B77" s="134">
        <v>0.68776371308016881</v>
      </c>
      <c r="C77" s="134">
        <v>0.38</v>
      </c>
      <c r="D77" s="135">
        <v>0.89</v>
      </c>
    </row>
    <row r="78" spans="1:4" ht="13.8" thickBot="1" x14ac:dyDescent="0.3">
      <c r="A78" s="136" t="s">
        <v>237</v>
      </c>
      <c r="B78" s="137">
        <v>0.28301886792452829</v>
      </c>
      <c r="C78" s="137">
        <v>0.11</v>
      </c>
      <c r="D78" s="138">
        <v>0.76</v>
      </c>
    </row>
    <row r="79" spans="1:4" ht="13.8" thickBot="1" x14ac:dyDescent="0.3">
      <c r="A79" s="133" t="s">
        <v>238</v>
      </c>
      <c r="B79" s="134">
        <v>0.28289473684210525</v>
      </c>
      <c r="C79" s="134">
        <v>0.09</v>
      </c>
      <c r="D79" s="135">
        <v>0.08</v>
      </c>
    </row>
    <row r="80" spans="1:4" ht="13.8" thickBot="1" x14ac:dyDescent="0.3">
      <c r="A80" s="136" t="s">
        <v>239</v>
      </c>
      <c r="B80" s="137">
        <v>0.58240223463687146</v>
      </c>
      <c r="C80" s="137">
        <v>0.11</v>
      </c>
      <c r="D80" s="138">
        <v>1.3</v>
      </c>
    </row>
    <row r="81" spans="1:4" ht="13.8" thickBot="1" x14ac:dyDescent="0.3">
      <c r="A81" s="133" t="s">
        <v>240</v>
      </c>
      <c r="B81" s="134">
        <v>1.2526315789473683</v>
      </c>
      <c r="C81" s="134">
        <v>0.63</v>
      </c>
      <c r="D81" s="135">
        <v>0.52</v>
      </c>
    </row>
    <row r="82" spans="1:4" ht="13.8" thickBot="1" x14ac:dyDescent="0.3">
      <c r="A82" s="136" t="s">
        <v>241</v>
      </c>
      <c r="B82" s="137">
        <v>16.555555555555557</v>
      </c>
      <c r="C82" s="137">
        <v>0.89</v>
      </c>
      <c r="D82" s="138">
        <v>2.38</v>
      </c>
    </row>
    <row r="83" spans="1:4" ht="13.8" thickBot="1" x14ac:dyDescent="0.3">
      <c r="A83" s="133" t="s">
        <v>242</v>
      </c>
      <c r="B83" s="134">
        <v>35.4375</v>
      </c>
      <c r="C83" s="134">
        <v>0.88</v>
      </c>
      <c r="D83" s="135">
        <v>0.93</v>
      </c>
    </row>
    <row r="84" spans="1:4" ht="13.8" thickBot="1" x14ac:dyDescent="0.3">
      <c r="A84" s="136" t="s">
        <v>243</v>
      </c>
      <c r="B84" s="137">
        <v>9.6086956521739122</v>
      </c>
      <c r="C84" s="137">
        <v>0.87</v>
      </c>
      <c r="D84" s="138">
        <v>1.65</v>
      </c>
    </row>
    <row r="85" spans="1:4" ht="13.8" thickBot="1" x14ac:dyDescent="0.3">
      <c r="A85" s="133" t="s">
        <v>244</v>
      </c>
      <c r="B85" s="134">
        <v>6.1875</v>
      </c>
      <c r="C85" s="134">
        <v>0.88</v>
      </c>
      <c r="D85" s="135">
        <v>1.5</v>
      </c>
    </row>
    <row r="86" spans="1:4" ht="13.8" thickBot="1" x14ac:dyDescent="0.3">
      <c r="A86" s="136" t="s">
        <v>245</v>
      </c>
      <c r="B86" s="137">
        <v>0.66471734892787526</v>
      </c>
      <c r="C86" s="137">
        <v>0.26</v>
      </c>
      <c r="D86" s="138">
        <v>0.96</v>
      </c>
    </row>
    <row r="87" spans="1:4" ht="13.8" thickBot="1" x14ac:dyDescent="0.3">
      <c r="A87" s="133" t="s">
        <v>246</v>
      </c>
      <c r="B87" s="134">
        <v>1.2638888888888888</v>
      </c>
      <c r="C87" s="134">
        <v>0.36</v>
      </c>
      <c r="D87" s="135">
        <v>0.88</v>
      </c>
    </row>
    <row r="88" spans="1:4" ht="13.8" thickBot="1" x14ac:dyDescent="0.3">
      <c r="A88" s="136" t="s">
        <v>247</v>
      </c>
      <c r="B88" s="137">
        <v>0.42391304347826086</v>
      </c>
      <c r="C88" s="137">
        <v>0.23</v>
      </c>
      <c r="D88" s="138">
        <v>0.7</v>
      </c>
    </row>
    <row r="89" spans="1:4" ht="13.8" thickBot="1" x14ac:dyDescent="0.3">
      <c r="A89" s="133" t="s">
        <v>248</v>
      </c>
      <c r="B89" s="134">
        <v>9.15</v>
      </c>
      <c r="C89" s="134">
        <v>0.65</v>
      </c>
      <c r="D89" s="135">
        <v>2.08</v>
      </c>
    </row>
    <row r="90" spans="1:4" ht="13.8" thickBot="1" x14ac:dyDescent="0.3">
      <c r="A90" s="136" t="s">
        <v>249</v>
      </c>
      <c r="B90" s="137">
        <v>2.0338983050847457</v>
      </c>
      <c r="C90" s="137">
        <v>0.23</v>
      </c>
      <c r="D90" s="138">
        <v>1.63</v>
      </c>
    </row>
    <row r="91" spans="1:4" ht="13.8" thickBot="1" x14ac:dyDescent="0.3">
      <c r="A91" s="133" t="s">
        <v>250</v>
      </c>
      <c r="B91" s="134">
        <v>0.84696969696969693</v>
      </c>
      <c r="C91" s="134">
        <v>0.17</v>
      </c>
      <c r="D91" s="135">
        <v>0.97</v>
      </c>
    </row>
    <row r="92" spans="1:4" ht="13.8" thickBot="1" x14ac:dyDescent="0.3">
      <c r="A92" s="136" t="s">
        <v>251</v>
      </c>
      <c r="B92" s="137">
        <v>1.1165698972755694E-2</v>
      </c>
      <c r="C92" s="137">
        <v>0.14000000000000001</v>
      </c>
      <c r="D92" s="138">
        <v>0.12</v>
      </c>
    </row>
    <row r="93" spans="1:4" ht="13.8" thickBot="1" x14ac:dyDescent="0.3">
      <c r="A93" s="133" t="s">
        <v>252</v>
      </c>
      <c r="B93" s="134">
        <v>4.0576923076923075</v>
      </c>
      <c r="C93" s="134">
        <v>0.5</v>
      </c>
      <c r="D93" s="135">
        <v>1</v>
      </c>
    </row>
    <row r="94" spans="1:4" ht="13.8" thickBot="1" x14ac:dyDescent="0.3">
      <c r="A94" s="136" t="s">
        <v>253</v>
      </c>
      <c r="B94" s="137">
        <v>3.08</v>
      </c>
      <c r="C94" s="137">
        <v>0.68</v>
      </c>
      <c r="D94" s="138">
        <v>1.1200000000000001</v>
      </c>
    </row>
    <row r="95" spans="1:4" ht="13.8" thickBot="1" x14ac:dyDescent="0.3">
      <c r="A95" s="133" t="s">
        <v>254</v>
      </c>
      <c r="B95" s="134">
        <v>0.57647058823529407</v>
      </c>
      <c r="C95" s="134">
        <v>0.42</v>
      </c>
      <c r="D95" s="135">
        <v>1</v>
      </c>
    </row>
    <row r="96" spans="1:4" ht="13.8" thickBot="1" x14ac:dyDescent="0.3">
      <c r="A96" s="136" t="s">
        <v>255</v>
      </c>
      <c r="B96" s="137">
        <v>1.4375</v>
      </c>
      <c r="C96" s="137">
        <v>0.63</v>
      </c>
      <c r="D96" s="138">
        <v>1.1000000000000001</v>
      </c>
    </row>
    <row r="97" spans="1:4" ht="13.8" thickBot="1" x14ac:dyDescent="0.3">
      <c r="A97" s="133" t="s">
        <v>256</v>
      </c>
      <c r="B97" s="134">
        <v>0.22709163346613545</v>
      </c>
      <c r="C97" s="134">
        <v>0.16</v>
      </c>
      <c r="D97" s="135">
        <v>0.44</v>
      </c>
    </row>
    <row r="98" spans="1:4" ht="13.8" thickBot="1" x14ac:dyDescent="0.3">
      <c r="A98" s="136" t="s">
        <v>257</v>
      </c>
      <c r="B98" s="137">
        <v>0.13027744270205066</v>
      </c>
      <c r="C98" s="137">
        <v>0.14000000000000001</v>
      </c>
      <c r="D98" s="138">
        <v>0.53</v>
      </c>
    </row>
    <row r="99" spans="1:4" ht="13.8" thickBot="1" x14ac:dyDescent="0.3">
      <c r="A99" s="133" t="s">
        <v>258</v>
      </c>
      <c r="B99" s="134">
        <v>7.5</v>
      </c>
      <c r="C99" s="134">
        <v>0.69</v>
      </c>
      <c r="D99" s="135">
        <v>1.61</v>
      </c>
    </row>
    <row r="100" spans="1:4" ht="13.8" thickBot="1" x14ac:dyDescent="0.3">
      <c r="A100" s="136" t="s">
        <v>259</v>
      </c>
      <c r="B100" s="137">
        <v>2.0874999999999999</v>
      </c>
      <c r="C100" s="137">
        <v>0.49</v>
      </c>
      <c r="D100" s="138">
        <v>1.1000000000000001</v>
      </c>
    </row>
    <row r="101" spans="1:4" ht="13.8" thickBot="1" x14ac:dyDescent="0.3">
      <c r="A101" s="133" t="s">
        <v>260</v>
      </c>
      <c r="B101" s="134">
        <v>6.333333333333333</v>
      </c>
      <c r="C101" s="134">
        <v>0.45</v>
      </c>
      <c r="D101" s="135">
        <v>2.2000000000000002</v>
      </c>
    </row>
    <row r="102" spans="1:4" ht="13.8" thickBot="1" x14ac:dyDescent="0.3">
      <c r="A102" s="136" t="s">
        <v>261</v>
      </c>
      <c r="B102" s="137">
        <v>1.2708333333333333</v>
      </c>
      <c r="C102" s="137">
        <v>0.33</v>
      </c>
      <c r="D102" s="138">
        <v>1.31</v>
      </c>
    </row>
    <row r="103" spans="1:4" ht="13.8" thickBot="1" x14ac:dyDescent="0.3">
      <c r="A103" s="133" t="s">
        <v>262</v>
      </c>
      <c r="B103" s="134">
        <v>3.4285714285714284</v>
      </c>
      <c r="C103" s="134">
        <v>0.5</v>
      </c>
      <c r="D103" s="135">
        <v>3.71</v>
      </c>
    </row>
    <row r="104" spans="1:4" ht="13.8" thickBot="1" x14ac:dyDescent="0.3">
      <c r="A104" s="136" t="s">
        <v>263</v>
      </c>
      <c r="B104" s="137">
        <v>0.28813559322033899</v>
      </c>
      <c r="C104" s="137">
        <v>0.21</v>
      </c>
      <c r="D104" s="138">
        <v>0.68</v>
      </c>
    </row>
    <row r="105" spans="1:4" ht="13.8" thickBot="1" x14ac:dyDescent="0.3">
      <c r="A105" s="139" t="s">
        <v>264</v>
      </c>
      <c r="B105" s="140">
        <v>0.46021840873634945</v>
      </c>
      <c r="C105" s="140">
        <v>0.24</v>
      </c>
      <c r="D105" s="141">
        <v>0.52</v>
      </c>
    </row>
    <row r="107" spans="1:4" x14ac:dyDescent="0.25">
      <c r="A107" t="s">
        <v>299</v>
      </c>
    </row>
  </sheetData>
  <mergeCells count="4">
    <mergeCell ref="A3:A4"/>
    <mergeCell ref="B3:B4"/>
    <mergeCell ref="C3:C4"/>
    <mergeCell ref="D3:D4"/>
  </mergeCells>
  <printOptions horizontalCentered="1"/>
  <pageMargins left="0.70866141732283472" right="0.70866141732283472" top="0.74803149606299213" bottom="0.74803149606299213" header="0.31496062992125984" footer="0.31496062992125984"/>
  <pageSetup paperSize="9" scale="84" fitToHeight="2" orientation="portrait" r:id="rId1"/>
  <headerFooter>
    <oddFooter>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35"/>
  <sheetViews>
    <sheetView zoomScaleNormal="100" zoomScaleSheetLayoutView="85" workbookViewId="0">
      <selection activeCell="F5" sqref="F5"/>
    </sheetView>
  </sheetViews>
  <sheetFormatPr baseColWidth="10" defaultColWidth="11.44140625" defaultRowHeight="13.2" x14ac:dyDescent="0.25"/>
  <cols>
    <col min="1" max="1" width="8" style="16" customWidth="1"/>
    <col min="2" max="2" width="13.88671875" style="16" bestFit="1" customWidth="1"/>
    <col min="3" max="3" width="21.44140625" style="16" bestFit="1" customWidth="1"/>
    <col min="4" max="4" width="17.33203125" style="16" bestFit="1" customWidth="1"/>
    <col min="5" max="5" width="17" style="16" bestFit="1" customWidth="1"/>
    <col min="6" max="6" width="18.33203125" style="16" customWidth="1"/>
    <col min="7" max="16384" width="11.44140625" style="16"/>
  </cols>
  <sheetData>
    <row r="1" spans="1:6" s="19" customFormat="1" ht="27" customHeight="1" x14ac:dyDescent="0.25">
      <c r="A1" s="378" t="s">
        <v>304</v>
      </c>
      <c r="B1" s="378"/>
      <c r="C1" s="378"/>
      <c r="D1" s="378"/>
      <c r="E1" s="378"/>
      <c r="F1" s="378"/>
    </row>
    <row r="2" spans="1:6" s="19" customFormat="1" ht="79.2" x14ac:dyDescent="0.25">
      <c r="A2" s="35" t="s">
        <v>97</v>
      </c>
      <c r="B2" s="18" t="s">
        <v>28</v>
      </c>
      <c r="C2" s="18" t="s">
        <v>92</v>
      </c>
      <c r="D2" s="18" t="s">
        <v>93</v>
      </c>
      <c r="E2" s="18" t="s">
        <v>94</v>
      </c>
      <c r="F2" s="18" t="s">
        <v>95</v>
      </c>
    </row>
    <row r="3" spans="1:6" x14ac:dyDescent="0.25">
      <c r="A3" s="39">
        <v>1</v>
      </c>
      <c r="B3" s="36" t="s">
        <v>19</v>
      </c>
      <c r="C3" s="240">
        <v>2.3093023255813954</v>
      </c>
      <c r="D3" s="240">
        <v>1.6827956989247312</v>
      </c>
      <c r="E3" s="240">
        <v>62.4750499001996</v>
      </c>
      <c r="F3" s="241">
        <v>26.978417266187048</v>
      </c>
    </row>
    <row r="4" spans="1:6" x14ac:dyDescent="0.25">
      <c r="A4" s="39">
        <v>2</v>
      </c>
      <c r="B4" s="36" t="s">
        <v>29</v>
      </c>
      <c r="C4" s="240">
        <v>2.5670731707317072</v>
      </c>
      <c r="D4" s="240">
        <v>1.8031088082901554</v>
      </c>
      <c r="E4" s="240">
        <v>56.310679611650485</v>
      </c>
      <c r="F4" s="241">
        <v>45.103857566765576</v>
      </c>
    </row>
    <row r="5" spans="1:6" x14ac:dyDescent="0.25">
      <c r="A5" s="39">
        <v>3</v>
      </c>
      <c r="B5" s="36" t="s">
        <v>2</v>
      </c>
      <c r="C5" s="240">
        <v>1.4477611940298507</v>
      </c>
      <c r="D5" s="240">
        <v>1.56</v>
      </c>
      <c r="E5" s="240">
        <v>47.368421052631575</v>
      </c>
      <c r="F5" s="241">
        <v>59.090909090909093</v>
      </c>
    </row>
    <row r="6" spans="1:6" x14ac:dyDescent="0.25">
      <c r="A6" s="39">
        <v>4</v>
      </c>
      <c r="B6" s="36" t="s">
        <v>3</v>
      </c>
      <c r="C6" s="240">
        <v>8.0282485875706211</v>
      </c>
      <c r="D6" s="240">
        <v>4.2549019607843137</v>
      </c>
      <c r="E6" s="240">
        <v>76.408450704225345</v>
      </c>
      <c r="F6" s="241">
        <v>30.49645390070922</v>
      </c>
    </row>
    <row r="7" spans="1:6" x14ac:dyDescent="0.25">
      <c r="A7" s="39">
        <v>5</v>
      </c>
      <c r="B7" s="36" t="s">
        <v>4</v>
      </c>
      <c r="C7" s="240">
        <v>2.3026315789473686</v>
      </c>
      <c r="D7" s="240">
        <v>2.2999999999999998</v>
      </c>
      <c r="E7" s="240">
        <v>60.262008733624448</v>
      </c>
      <c r="F7" s="241">
        <v>45.192307692307693</v>
      </c>
    </row>
    <row r="8" spans="1:6" x14ac:dyDescent="0.25">
      <c r="A8" s="39">
        <v>6</v>
      </c>
      <c r="B8" s="36" t="s">
        <v>30</v>
      </c>
      <c r="C8" s="240">
        <v>2.8782608695652172</v>
      </c>
      <c r="D8" s="240">
        <v>1.2857142857142858</v>
      </c>
      <c r="E8" s="240">
        <v>56.962025316455701</v>
      </c>
      <c r="F8" s="241">
        <v>29.787234042553191</v>
      </c>
    </row>
    <row r="9" spans="1:6" x14ac:dyDescent="0.25">
      <c r="A9" s="39">
        <v>7</v>
      </c>
      <c r="B9" s="36" t="s">
        <v>7</v>
      </c>
      <c r="C9" s="240">
        <v>0.63082437275985659</v>
      </c>
      <c r="D9" s="240">
        <v>1.0588235294117647</v>
      </c>
      <c r="E9" s="240">
        <v>38.297872340425535</v>
      </c>
      <c r="F9" s="241">
        <v>65.467625899280577</v>
      </c>
    </row>
    <row r="10" spans="1:6" x14ac:dyDescent="0.25">
      <c r="A10" s="39">
        <v>8</v>
      </c>
      <c r="B10" s="36" t="s">
        <v>8</v>
      </c>
      <c r="C10" s="240">
        <v>1.8222811671087533</v>
      </c>
      <c r="D10" s="240">
        <v>1.839572192513369</v>
      </c>
      <c r="E10" s="240">
        <v>57.142857142857139</v>
      </c>
      <c r="F10" s="241">
        <v>50.158730158730158</v>
      </c>
    </row>
    <row r="11" spans="1:6" x14ac:dyDescent="0.25">
      <c r="A11" s="39">
        <v>9</v>
      </c>
      <c r="B11" s="36" t="s">
        <v>11</v>
      </c>
      <c r="C11" s="240">
        <v>0.57499999999999996</v>
      </c>
      <c r="D11" s="240">
        <v>0.88983050847457623</v>
      </c>
      <c r="E11" s="240">
        <v>24.822695035460992</v>
      </c>
      <c r="F11" s="241">
        <v>72.89719626168224</v>
      </c>
    </row>
    <row r="12" spans="1:6" x14ac:dyDescent="0.25">
      <c r="A12" s="39">
        <v>10</v>
      </c>
      <c r="B12" s="36" t="s">
        <v>13</v>
      </c>
      <c r="C12" s="240">
        <v>2.2165605095541401</v>
      </c>
      <c r="D12" s="240">
        <v>2.1781609195402298</v>
      </c>
      <c r="E12" s="240">
        <v>54.454022988505749</v>
      </c>
      <c r="F12" s="241">
        <v>50</v>
      </c>
    </row>
    <row r="13" spans="1:6" x14ac:dyDescent="0.25">
      <c r="A13" s="39">
        <v>11</v>
      </c>
      <c r="B13" s="36" t="s">
        <v>31</v>
      </c>
      <c r="C13" s="240">
        <v>5.2686567164179108</v>
      </c>
      <c r="D13" s="240">
        <v>3.42</v>
      </c>
      <c r="E13" s="240">
        <v>72.611464968152859</v>
      </c>
      <c r="F13" s="241">
        <v>35.874439461883405</v>
      </c>
    </row>
    <row r="14" spans="1:6" x14ac:dyDescent="0.25">
      <c r="A14" s="39">
        <v>12</v>
      </c>
      <c r="B14" s="36" t="s">
        <v>16</v>
      </c>
      <c r="C14" s="240">
        <v>0.81404958677685946</v>
      </c>
      <c r="D14" s="240">
        <v>1.126984126984127</v>
      </c>
      <c r="E14" s="240">
        <v>32.946635730858468</v>
      </c>
      <c r="F14" s="241">
        <v>63.839285714285708</v>
      </c>
    </row>
    <row r="15" spans="1:6" x14ac:dyDescent="0.25">
      <c r="A15" s="39">
        <v>13</v>
      </c>
      <c r="B15" s="36" t="s">
        <v>20</v>
      </c>
      <c r="C15" s="240">
        <v>2.1073170731707318</v>
      </c>
      <c r="D15" s="240">
        <v>1.9716981132075471</v>
      </c>
      <c r="E15" s="240">
        <v>68.75</v>
      </c>
      <c r="F15" s="241">
        <v>39.63963963963964</v>
      </c>
    </row>
    <row r="16" spans="1:6" x14ac:dyDescent="0.25">
      <c r="A16" s="39">
        <v>14</v>
      </c>
      <c r="B16" s="36" t="s">
        <v>22</v>
      </c>
      <c r="C16" s="240">
        <v>15.067307692307692</v>
      </c>
      <c r="D16" s="240">
        <v>5.5666666666666664</v>
      </c>
      <c r="E16" s="240">
        <v>85.42199488491049</v>
      </c>
      <c r="F16" s="241">
        <v>20.725388601036268</v>
      </c>
    </row>
    <row r="17" spans="1:6" x14ac:dyDescent="0.25">
      <c r="A17" s="39">
        <v>15</v>
      </c>
      <c r="B17" s="36" t="s">
        <v>25</v>
      </c>
      <c r="C17" s="240">
        <v>2.4367088607594938</v>
      </c>
      <c r="D17" s="240">
        <v>2.5340909090909092</v>
      </c>
      <c r="E17" s="240">
        <v>50.338600451467265</v>
      </c>
      <c r="F17" s="241">
        <v>58.407079646017699</v>
      </c>
    </row>
    <row r="18" spans="1:6" x14ac:dyDescent="0.25">
      <c r="A18" s="39">
        <v>16</v>
      </c>
      <c r="B18" s="36" t="s">
        <v>26</v>
      </c>
      <c r="C18" s="240">
        <v>6.2044198895027627</v>
      </c>
      <c r="D18" s="240">
        <v>3.6886792452830188</v>
      </c>
      <c r="E18" s="240">
        <v>75.922330097087382</v>
      </c>
      <c r="F18" s="241">
        <v>27.39273927392739</v>
      </c>
    </row>
    <row r="19" spans="1:6" x14ac:dyDescent="0.25">
      <c r="A19" s="39">
        <v>17</v>
      </c>
      <c r="B19" s="36" t="s">
        <v>17</v>
      </c>
      <c r="C19" s="240">
        <v>4.3737864077669899</v>
      </c>
      <c r="D19" s="240">
        <v>4.5903614457831328</v>
      </c>
      <c r="E19" s="240">
        <v>66.725043782837119</v>
      </c>
      <c r="F19" s="241">
        <v>43.840579710144929</v>
      </c>
    </row>
    <row r="20" spans="1:6" x14ac:dyDescent="0.25">
      <c r="A20" s="39">
        <v>18</v>
      </c>
      <c r="B20" s="36" t="s">
        <v>32</v>
      </c>
      <c r="C20" s="240">
        <v>0.32713754646840149</v>
      </c>
      <c r="D20" s="240">
        <v>0.82335329341317365</v>
      </c>
      <c r="E20" s="240">
        <v>37.012113055181693</v>
      </c>
      <c r="F20" s="241">
        <v>65.882352941176464</v>
      </c>
    </row>
    <row r="21" spans="1:6" x14ac:dyDescent="0.25">
      <c r="A21" s="39">
        <v>19</v>
      </c>
      <c r="B21" s="36" t="s">
        <v>21</v>
      </c>
      <c r="C21" s="240">
        <v>0.24929971988795518</v>
      </c>
      <c r="D21" s="240">
        <v>0.52095808383233533</v>
      </c>
      <c r="E21" s="240">
        <v>27.444794952681388</v>
      </c>
      <c r="F21" s="241">
        <v>66.101694915254242</v>
      </c>
    </row>
    <row r="22" spans="1:6" x14ac:dyDescent="0.25">
      <c r="A22" s="39">
        <v>20</v>
      </c>
      <c r="B22" s="36" t="s">
        <v>1</v>
      </c>
      <c r="C22" s="240">
        <v>5.9369202226345084E-2</v>
      </c>
      <c r="D22" s="240">
        <v>0.19158878504672897</v>
      </c>
      <c r="E22" s="240">
        <v>15.185185185185185</v>
      </c>
      <c r="F22" s="241">
        <v>80.786026200873366</v>
      </c>
    </row>
    <row r="23" spans="1:6" x14ac:dyDescent="0.25">
      <c r="A23" s="39">
        <v>21</v>
      </c>
      <c r="B23" s="36" t="s">
        <v>24</v>
      </c>
      <c r="C23" s="240">
        <v>0.6071428571428571</v>
      </c>
      <c r="D23" s="240">
        <v>1.1417910447761195</v>
      </c>
      <c r="E23" s="240">
        <v>37.59213759213759</v>
      </c>
      <c r="F23" s="241">
        <v>65.686274509803923</v>
      </c>
    </row>
    <row r="24" spans="1:6" x14ac:dyDescent="0.25">
      <c r="A24" s="39">
        <v>22</v>
      </c>
      <c r="B24" s="36" t="s">
        <v>12</v>
      </c>
      <c r="C24" s="240">
        <v>1.6258992805755397</v>
      </c>
      <c r="D24" s="240">
        <v>1.4594594594594594</v>
      </c>
      <c r="E24" s="240">
        <v>52.941176470588239</v>
      </c>
      <c r="F24" s="241">
        <v>37.254901960784316</v>
      </c>
    </row>
    <row r="25" spans="1:6" x14ac:dyDescent="0.25">
      <c r="A25" s="39">
        <v>23</v>
      </c>
      <c r="B25" s="36" t="s">
        <v>18</v>
      </c>
      <c r="C25" s="240">
        <v>2.2618025751072963</v>
      </c>
      <c r="D25" s="240">
        <v>2.2956521739130435</v>
      </c>
      <c r="E25" s="240">
        <v>65.835411471321692</v>
      </c>
      <c r="F25" s="241">
        <v>48.913043478260867</v>
      </c>
    </row>
    <row r="26" spans="1:6" x14ac:dyDescent="0.25">
      <c r="A26" s="39">
        <v>24</v>
      </c>
      <c r="B26" s="36" t="s">
        <v>6</v>
      </c>
      <c r="C26" s="240">
        <v>4.2618900555898703E-2</v>
      </c>
      <c r="D26" s="240">
        <v>0.17733230531996916</v>
      </c>
      <c r="E26" s="240">
        <v>8.5311572700296736</v>
      </c>
      <c r="F26" s="241">
        <v>98.537477148080441</v>
      </c>
    </row>
    <row r="27" spans="1:6" x14ac:dyDescent="0.25">
      <c r="A27" s="39">
        <v>25</v>
      </c>
      <c r="B27" s="36" t="s">
        <v>27</v>
      </c>
      <c r="C27" s="240">
        <v>5.3259361997226078E-2</v>
      </c>
      <c r="D27" s="240">
        <v>0.20726172465960666</v>
      </c>
      <c r="E27" s="240">
        <v>9.7059865391427564</v>
      </c>
      <c r="F27" s="241">
        <v>99.699248120300751</v>
      </c>
    </row>
    <row r="28" spans="1:6" x14ac:dyDescent="0.25">
      <c r="A28" s="39">
        <v>27</v>
      </c>
      <c r="B28" s="36" t="s">
        <v>5</v>
      </c>
      <c r="C28" s="240">
        <v>5.4666666666666668</v>
      </c>
      <c r="D28" s="240">
        <v>1.6296296296296295</v>
      </c>
      <c r="E28" s="240">
        <v>68.75</v>
      </c>
      <c r="F28" s="241">
        <v>54.54545454545454</v>
      </c>
    </row>
    <row r="29" spans="1:6" x14ac:dyDescent="0.25">
      <c r="A29" s="39">
        <v>28</v>
      </c>
      <c r="B29" s="36" t="s">
        <v>23</v>
      </c>
      <c r="C29" s="240">
        <v>7.946902654867257</v>
      </c>
      <c r="D29" s="240">
        <v>2.6705882352941175</v>
      </c>
      <c r="E29" s="240">
        <v>68.787878787878782</v>
      </c>
      <c r="F29" s="241">
        <v>55.333333333333336</v>
      </c>
    </row>
    <row r="30" spans="1:6" x14ac:dyDescent="0.25">
      <c r="A30" s="39">
        <v>31</v>
      </c>
      <c r="B30" s="36" t="s">
        <v>14</v>
      </c>
      <c r="C30" s="240">
        <v>6.1568627450980395</v>
      </c>
      <c r="D30" s="240">
        <v>1.088235294117647</v>
      </c>
      <c r="E30" s="240">
        <v>75.510204081632651</v>
      </c>
      <c r="F30" s="241">
        <v>20.37037037037037</v>
      </c>
    </row>
    <row r="31" spans="1:6" x14ac:dyDescent="0.25">
      <c r="A31" s="39">
        <v>32</v>
      </c>
      <c r="B31" s="36" t="s">
        <v>9</v>
      </c>
      <c r="C31" s="240">
        <v>3.0333333333333332</v>
      </c>
      <c r="D31" s="240">
        <v>1.6511627906976745</v>
      </c>
      <c r="E31" s="240">
        <v>58.677685950413228</v>
      </c>
      <c r="F31" s="241">
        <v>66.153846153846146</v>
      </c>
    </row>
    <row r="32" spans="1:6" x14ac:dyDescent="0.25">
      <c r="A32" s="39">
        <v>33</v>
      </c>
      <c r="B32" s="36" t="s">
        <v>10</v>
      </c>
      <c r="C32" s="240">
        <v>0.4336569579288026</v>
      </c>
      <c r="D32" s="240">
        <v>1.3709677419354838</v>
      </c>
      <c r="E32" s="240">
        <v>52.469135802469133</v>
      </c>
      <c r="F32" s="241">
        <v>100</v>
      </c>
    </row>
    <row r="33" spans="1:6" x14ac:dyDescent="0.25">
      <c r="A33" s="39">
        <v>43</v>
      </c>
      <c r="B33" s="36" t="s">
        <v>15</v>
      </c>
      <c r="C33" s="240">
        <v>0.41315789473684211</v>
      </c>
      <c r="D33" s="240">
        <v>0.99487179487179489</v>
      </c>
      <c r="E33" s="240">
        <v>55.587392550143264</v>
      </c>
      <c r="F33" s="241">
        <v>100</v>
      </c>
    </row>
    <row r="35" spans="1:6" x14ac:dyDescent="0.25">
      <c r="A35" s="16" t="s">
        <v>300</v>
      </c>
    </row>
  </sheetData>
  <mergeCells count="1">
    <mergeCell ref="A1:F1"/>
  </mergeCells>
  <pageMargins left="0.7" right="0.7" top="0.75" bottom="0.75" header="0.3" footer="0.3"/>
  <pageSetup paperSize="9"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J7"/>
  <sheetViews>
    <sheetView zoomScaleNormal="100" workbookViewId="0">
      <selection activeCell="A18" sqref="A18"/>
    </sheetView>
  </sheetViews>
  <sheetFormatPr baseColWidth="10" defaultRowHeight="13.2" x14ac:dyDescent="0.25"/>
  <cols>
    <col min="1" max="1" width="60.88671875" customWidth="1"/>
  </cols>
  <sheetData>
    <row r="1" spans="1:10" x14ac:dyDescent="0.25">
      <c r="A1" s="62" t="s">
        <v>295</v>
      </c>
      <c r="B1" s="63"/>
      <c r="C1" s="63"/>
      <c r="D1" s="63"/>
    </row>
    <row r="2" spans="1:10" ht="13.8" thickBot="1" x14ac:dyDescent="0.3"/>
    <row r="3" spans="1:10" ht="13.8" thickBot="1" x14ac:dyDescent="0.3">
      <c r="A3" s="64"/>
      <c r="B3" s="65">
        <v>2012</v>
      </c>
      <c r="C3" s="65">
        <v>2013</v>
      </c>
      <c r="D3" s="65">
        <v>2014</v>
      </c>
      <c r="E3" s="65">
        <v>2015</v>
      </c>
      <c r="F3" s="66">
        <v>2016</v>
      </c>
      <c r="G3" s="66">
        <v>2017</v>
      </c>
      <c r="H3" s="67">
        <v>2018</v>
      </c>
      <c r="I3" s="68">
        <v>2019</v>
      </c>
      <c r="J3" s="68">
        <v>2020</v>
      </c>
    </row>
    <row r="4" spans="1:10" ht="13.8" thickBot="1" x14ac:dyDescent="0.3">
      <c r="A4" s="69" t="s">
        <v>146</v>
      </c>
      <c r="B4" s="70">
        <v>16956</v>
      </c>
      <c r="C4" s="70">
        <v>16900</v>
      </c>
      <c r="D4" s="70">
        <v>17099</v>
      </c>
      <c r="E4" s="70">
        <v>16330</v>
      </c>
      <c r="F4" s="71">
        <v>16482</v>
      </c>
      <c r="G4" s="71">
        <v>16740</v>
      </c>
      <c r="H4" s="72">
        <v>17069</v>
      </c>
      <c r="I4" s="243">
        <v>16704</v>
      </c>
      <c r="J4" s="73">
        <v>16259</v>
      </c>
    </row>
    <row r="5" spans="1:10" ht="13.8" thickBot="1" x14ac:dyDescent="0.3">
      <c r="A5" s="74" t="s">
        <v>147</v>
      </c>
      <c r="B5" s="75">
        <v>25.1</v>
      </c>
      <c r="C5" s="75">
        <v>21.3</v>
      </c>
      <c r="D5" s="75">
        <v>23.1</v>
      </c>
      <c r="E5" s="75">
        <v>21.7</v>
      </c>
      <c r="F5" s="76">
        <v>24</v>
      </c>
      <c r="G5" s="76">
        <v>24</v>
      </c>
      <c r="H5" s="77">
        <v>23.7</v>
      </c>
      <c r="I5" s="244">
        <v>23.47</v>
      </c>
      <c r="J5" s="78">
        <v>23.31</v>
      </c>
    </row>
    <row r="7" spans="1:10" x14ac:dyDescent="0.25">
      <c r="A7" s="1" t="s">
        <v>300</v>
      </c>
    </row>
  </sheetData>
  <pageMargins left="0.70866141732283472" right="0.70866141732283472" top="0.74803149606299213" bottom="0.74803149606299213" header="0.31496062992125984" footer="0.31496062992125984"/>
  <pageSetup paperSize="9" scale="9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L38"/>
  <sheetViews>
    <sheetView zoomScaleNormal="100" workbookViewId="0">
      <selection activeCell="M1" sqref="M1:M65536"/>
    </sheetView>
  </sheetViews>
  <sheetFormatPr baseColWidth="10" defaultRowHeight="13.2" x14ac:dyDescent="0.25"/>
  <cols>
    <col min="2" max="2" width="14" customWidth="1"/>
    <col min="5" max="5" width="12.109375" customWidth="1"/>
    <col min="7" max="7" width="15.109375" customWidth="1"/>
    <col min="9" max="9" width="15" customWidth="1"/>
    <col min="10" max="10" width="12.6640625" customWidth="1"/>
    <col min="12" max="12" width="13.5546875" customWidth="1"/>
  </cols>
  <sheetData>
    <row r="1" spans="1:12" ht="37.5" customHeight="1" thickBot="1" x14ac:dyDescent="0.3">
      <c r="A1" s="2"/>
      <c r="H1" s="79" t="s">
        <v>0</v>
      </c>
      <c r="I1" s="80" t="s">
        <v>105</v>
      </c>
      <c r="J1" s="80" t="s">
        <v>106</v>
      </c>
      <c r="K1" s="80" t="s">
        <v>148</v>
      </c>
      <c r="L1" s="81" t="s">
        <v>149</v>
      </c>
    </row>
    <row r="2" spans="1:12" x14ac:dyDescent="0.25">
      <c r="H2" s="82" t="s">
        <v>109</v>
      </c>
      <c r="I2" s="83" t="s">
        <v>110</v>
      </c>
      <c r="J2" s="84">
        <v>538</v>
      </c>
      <c r="K2" s="84">
        <v>129</v>
      </c>
      <c r="L2" s="85">
        <v>0.23977695167286245</v>
      </c>
    </row>
    <row r="3" spans="1:12" x14ac:dyDescent="0.25">
      <c r="H3" s="86" t="s">
        <v>111</v>
      </c>
      <c r="I3" s="87" t="s">
        <v>1</v>
      </c>
      <c r="J3" s="88">
        <v>546</v>
      </c>
      <c r="K3" s="88">
        <v>94</v>
      </c>
      <c r="L3" s="89">
        <v>0.17216117216117216</v>
      </c>
    </row>
    <row r="4" spans="1:12" x14ac:dyDescent="0.25">
      <c r="H4" s="86" t="s">
        <v>112</v>
      </c>
      <c r="I4" s="87" t="s">
        <v>2</v>
      </c>
      <c r="J4" s="88">
        <v>101</v>
      </c>
      <c r="K4" s="88">
        <v>50</v>
      </c>
      <c r="L4" s="89">
        <v>0.49504950495049505</v>
      </c>
    </row>
    <row r="5" spans="1:12" x14ac:dyDescent="0.25">
      <c r="H5" s="86" t="s">
        <v>113</v>
      </c>
      <c r="I5" s="87" t="s">
        <v>3</v>
      </c>
      <c r="J5" s="88">
        <v>579</v>
      </c>
      <c r="K5" s="88">
        <v>118</v>
      </c>
      <c r="L5" s="89">
        <v>0.20379965457685664</v>
      </c>
    </row>
    <row r="6" spans="1:12" x14ac:dyDescent="0.25">
      <c r="H6" s="86" t="s">
        <v>114</v>
      </c>
      <c r="I6" s="87" t="s">
        <v>4</v>
      </c>
      <c r="J6" s="88">
        <v>246</v>
      </c>
      <c r="K6" s="88">
        <v>55</v>
      </c>
      <c r="L6" s="89">
        <v>0.22357723577235772</v>
      </c>
    </row>
    <row r="7" spans="1:12" x14ac:dyDescent="0.25">
      <c r="H7" s="86" t="s">
        <v>115</v>
      </c>
      <c r="I7" s="87" t="s">
        <v>116</v>
      </c>
      <c r="J7" s="88">
        <v>240</v>
      </c>
      <c r="K7" s="88">
        <v>48</v>
      </c>
      <c r="L7" s="89">
        <v>0.2</v>
      </c>
    </row>
    <row r="8" spans="1:12" x14ac:dyDescent="0.25">
      <c r="H8" s="86" t="s">
        <v>117</v>
      </c>
      <c r="I8" s="87" t="s">
        <v>5</v>
      </c>
      <c r="J8" s="88">
        <v>16</v>
      </c>
      <c r="K8" s="88">
        <v>10</v>
      </c>
      <c r="L8" s="89">
        <v>0.625</v>
      </c>
    </row>
    <row r="9" spans="1:12" x14ac:dyDescent="0.25">
      <c r="H9" s="86" t="s">
        <v>118</v>
      </c>
      <c r="I9" s="87" t="s">
        <v>6</v>
      </c>
      <c r="J9" s="88">
        <v>3903</v>
      </c>
      <c r="K9" s="88">
        <v>581</v>
      </c>
      <c r="L9" s="89">
        <v>0.14885985139636176</v>
      </c>
    </row>
    <row r="10" spans="1:12" x14ac:dyDescent="0.25">
      <c r="H10" s="86" t="s">
        <v>119</v>
      </c>
      <c r="I10" s="87" t="s">
        <v>7</v>
      </c>
      <c r="J10" s="88">
        <v>349</v>
      </c>
      <c r="K10" s="88">
        <v>100</v>
      </c>
      <c r="L10" s="89">
        <v>0.28653295128939826</v>
      </c>
    </row>
    <row r="11" spans="1:12" x14ac:dyDescent="0.25">
      <c r="H11" s="86" t="s">
        <v>120</v>
      </c>
      <c r="I11" s="87" t="s">
        <v>8</v>
      </c>
      <c r="J11" s="88">
        <v>418</v>
      </c>
      <c r="K11" s="88">
        <v>164</v>
      </c>
      <c r="L11" s="89">
        <v>0.3923444976076555</v>
      </c>
    </row>
    <row r="12" spans="1:12" x14ac:dyDescent="0.25">
      <c r="H12" s="86" t="s">
        <v>121</v>
      </c>
      <c r="I12" s="87" t="s">
        <v>9</v>
      </c>
      <c r="J12" s="88">
        <v>53</v>
      </c>
      <c r="K12" s="88">
        <v>36</v>
      </c>
      <c r="L12" s="89">
        <v>0.67924528301886788</v>
      </c>
    </row>
    <row r="13" spans="1:12" x14ac:dyDescent="0.25">
      <c r="H13" s="86" t="s">
        <v>122</v>
      </c>
      <c r="I13" s="87" t="s">
        <v>10</v>
      </c>
      <c r="J13" s="88">
        <v>229</v>
      </c>
      <c r="K13" s="88">
        <v>29</v>
      </c>
      <c r="L13" s="89">
        <v>0.12663755458515283</v>
      </c>
    </row>
    <row r="14" spans="1:12" x14ac:dyDescent="0.25">
      <c r="H14" s="86" t="s">
        <v>123</v>
      </c>
      <c r="I14" s="87" t="s">
        <v>11</v>
      </c>
      <c r="J14" s="88">
        <v>332</v>
      </c>
      <c r="K14" s="88">
        <v>150</v>
      </c>
      <c r="L14" s="89">
        <v>0.45180722891566266</v>
      </c>
    </row>
    <row r="15" spans="1:12" x14ac:dyDescent="0.25">
      <c r="H15" s="86" t="s">
        <v>124</v>
      </c>
      <c r="I15" s="87" t="s">
        <v>12</v>
      </c>
      <c r="J15" s="88">
        <v>91</v>
      </c>
      <c r="K15" s="88">
        <v>38</v>
      </c>
      <c r="L15" s="89">
        <v>0.4175824175824176</v>
      </c>
    </row>
    <row r="16" spans="1:12" x14ac:dyDescent="0.25">
      <c r="H16" s="86" t="s">
        <v>125</v>
      </c>
      <c r="I16" s="87" t="s">
        <v>13</v>
      </c>
      <c r="J16" s="88">
        <v>831</v>
      </c>
      <c r="K16" s="88">
        <v>207</v>
      </c>
      <c r="L16" s="89">
        <v>0.24909747292418771</v>
      </c>
    </row>
    <row r="17" spans="8:12" x14ac:dyDescent="0.25">
      <c r="H17" s="86" t="s">
        <v>126</v>
      </c>
      <c r="I17" s="87" t="s">
        <v>14</v>
      </c>
      <c r="J17" s="88">
        <v>52</v>
      </c>
      <c r="K17" s="88">
        <v>31</v>
      </c>
      <c r="L17" s="89">
        <v>0.59615384615384615</v>
      </c>
    </row>
    <row r="18" spans="8:12" x14ac:dyDescent="0.25">
      <c r="H18" s="86" t="s">
        <v>127</v>
      </c>
      <c r="I18" s="87" t="s">
        <v>15</v>
      </c>
      <c r="J18" s="88">
        <v>105</v>
      </c>
      <c r="K18" s="88">
        <v>53</v>
      </c>
      <c r="L18" s="89">
        <v>0.50476190476190474</v>
      </c>
    </row>
    <row r="19" spans="8:12" x14ac:dyDescent="0.25">
      <c r="H19" s="86" t="s">
        <v>128</v>
      </c>
      <c r="I19" s="87" t="s">
        <v>129</v>
      </c>
      <c r="J19" s="88">
        <v>352</v>
      </c>
      <c r="K19" s="88">
        <v>177</v>
      </c>
      <c r="L19" s="89">
        <v>0.50284090909090906</v>
      </c>
    </row>
    <row r="20" spans="8:12" x14ac:dyDescent="0.25">
      <c r="H20" s="86" t="s">
        <v>130</v>
      </c>
      <c r="I20" s="87" t="s">
        <v>16</v>
      </c>
      <c r="J20" s="88">
        <v>194</v>
      </c>
      <c r="K20" s="88">
        <v>83</v>
      </c>
      <c r="L20" s="89">
        <v>0.42783505154639173</v>
      </c>
    </row>
    <row r="21" spans="8:12" x14ac:dyDescent="0.25">
      <c r="H21" s="86" t="s">
        <v>131</v>
      </c>
      <c r="I21" s="87" t="s">
        <v>17</v>
      </c>
      <c r="J21" s="88">
        <v>420</v>
      </c>
      <c r="K21" s="88">
        <v>129</v>
      </c>
      <c r="L21" s="89">
        <v>0.30714285714285716</v>
      </c>
    </row>
    <row r="22" spans="8:12" x14ac:dyDescent="0.25">
      <c r="H22" s="86" t="s">
        <v>132</v>
      </c>
      <c r="I22" s="87" t="s">
        <v>18</v>
      </c>
      <c r="J22" s="88">
        <v>165</v>
      </c>
      <c r="K22" s="88">
        <v>68</v>
      </c>
      <c r="L22" s="89">
        <v>0.41212121212121211</v>
      </c>
    </row>
    <row r="23" spans="8:12" x14ac:dyDescent="0.25">
      <c r="H23" s="86" t="s">
        <v>133</v>
      </c>
      <c r="I23" s="87" t="s">
        <v>134</v>
      </c>
      <c r="J23" s="88">
        <v>761</v>
      </c>
      <c r="K23" s="88">
        <v>141</v>
      </c>
      <c r="L23" s="89">
        <v>0.18528252299605782</v>
      </c>
    </row>
    <row r="24" spans="8:12" x14ac:dyDescent="0.25">
      <c r="H24" s="86" t="s">
        <v>135</v>
      </c>
      <c r="I24" s="87" t="s">
        <v>19</v>
      </c>
      <c r="J24" s="88">
        <v>716</v>
      </c>
      <c r="K24" s="88">
        <v>79</v>
      </c>
      <c r="L24" s="89">
        <v>0.11033519553072625</v>
      </c>
    </row>
    <row r="25" spans="8:12" x14ac:dyDescent="0.25">
      <c r="H25" s="86" t="s">
        <v>136</v>
      </c>
      <c r="I25" s="87" t="s">
        <v>20</v>
      </c>
      <c r="J25" s="88">
        <v>244</v>
      </c>
      <c r="K25" s="88">
        <v>99</v>
      </c>
      <c r="L25" s="89">
        <v>0.40573770491803279</v>
      </c>
    </row>
    <row r="26" spans="8:12" x14ac:dyDescent="0.25">
      <c r="H26" s="86" t="s">
        <v>137</v>
      </c>
      <c r="I26" s="87" t="s">
        <v>21</v>
      </c>
      <c r="J26" s="88">
        <v>213</v>
      </c>
      <c r="K26" s="88">
        <v>101</v>
      </c>
      <c r="L26" s="89">
        <v>0.47417840375586856</v>
      </c>
    </row>
    <row r="27" spans="8:12" x14ac:dyDescent="0.25">
      <c r="H27" s="86" t="s">
        <v>138</v>
      </c>
      <c r="I27" s="87" t="s">
        <v>22</v>
      </c>
      <c r="J27" s="88">
        <v>285</v>
      </c>
      <c r="K27" s="88">
        <v>90</v>
      </c>
      <c r="L27" s="89">
        <v>0.31578947368421051</v>
      </c>
    </row>
    <row r="28" spans="8:12" x14ac:dyDescent="0.25">
      <c r="H28" s="86" t="s">
        <v>139</v>
      </c>
      <c r="I28" s="87" t="s">
        <v>23</v>
      </c>
      <c r="J28" s="88">
        <v>64</v>
      </c>
      <c r="K28" s="88">
        <v>56</v>
      </c>
      <c r="L28" s="89">
        <v>0.875</v>
      </c>
    </row>
    <row r="29" spans="8:12" x14ac:dyDescent="0.25">
      <c r="H29" s="86" t="s">
        <v>140</v>
      </c>
      <c r="I29" s="87" t="s">
        <v>24</v>
      </c>
      <c r="J29" s="88">
        <v>362</v>
      </c>
      <c r="K29" s="88">
        <v>57</v>
      </c>
      <c r="L29" s="89">
        <v>0.15745856353591159</v>
      </c>
    </row>
    <row r="30" spans="8:12" x14ac:dyDescent="0.25">
      <c r="H30" s="86" t="s">
        <v>143</v>
      </c>
      <c r="I30" s="87" t="s">
        <v>25</v>
      </c>
      <c r="J30" s="88">
        <v>241</v>
      </c>
      <c r="K30" s="88">
        <v>67</v>
      </c>
      <c r="L30" s="89">
        <v>0.27800829875518673</v>
      </c>
    </row>
    <row r="31" spans="8:12" x14ac:dyDescent="0.25">
      <c r="H31" s="86" t="s">
        <v>144</v>
      </c>
      <c r="I31" s="87" t="s">
        <v>26</v>
      </c>
      <c r="J31" s="88">
        <v>380</v>
      </c>
      <c r="K31" s="88">
        <v>170</v>
      </c>
      <c r="L31" s="89">
        <v>0.44736842105263158</v>
      </c>
    </row>
    <row r="32" spans="8:12" ht="13.8" thickBot="1" x14ac:dyDescent="0.3">
      <c r="H32" s="90" t="s">
        <v>145</v>
      </c>
      <c r="I32" s="91" t="s">
        <v>27</v>
      </c>
      <c r="J32" s="92">
        <v>3233</v>
      </c>
      <c r="K32" s="92">
        <v>580</v>
      </c>
      <c r="L32" s="93">
        <v>0.17939993813795235</v>
      </c>
    </row>
    <row r="33" spans="1:12" ht="19.5" customHeight="1" thickBot="1" x14ac:dyDescent="0.3">
      <c r="H33" s="57"/>
      <c r="I33" s="58"/>
      <c r="J33" s="59">
        <f>SUM(J2:J32)</f>
        <v>16259</v>
      </c>
      <c r="K33" s="59">
        <f>SUM(K2:K32)</f>
        <v>3790</v>
      </c>
      <c r="L33" s="94">
        <f>K33/J33</f>
        <v>0.23310166676917399</v>
      </c>
    </row>
    <row r="36" spans="1:12" ht="12" customHeight="1" x14ac:dyDescent="0.25"/>
    <row r="37" spans="1:12" x14ac:dyDescent="0.25">
      <c r="A37" s="1" t="s">
        <v>300</v>
      </c>
    </row>
    <row r="38" spans="1:12" x14ac:dyDescent="0.25">
      <c r="A38" s="1"/>
    </row>
  </sheetData>
  <pageMargins left="0.70866141732283472" right="0.70866141732283472" top="0.74803149606299213" bottom="0.74803149606299213" header="0.31496062992125984" footer="0.31496062992125984"/>
  <pageSetup paperSize="9" scale="7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S43"/>
  <sheetViews>
    <sheetView topLeftCell="A13" zoomScale="75" zoomScaleNormal="75" workbookViewId="0">
      <selection activeCell="N9" sqref="N9"/>
    </sheetView>
  </sheetViews>
  <sheetFormatPr baseColWidth="10" defaultRowHeight="13.2" x14ac:dyDescent="0.25"/>
  <cols>
    <col min="5" max="5" width="12.6640625" customWidth="1"/>
    <col min="11" max="11" width="19.33203125" customWidth="1"/>
    <col min="12" max="12" width="14.109375" customWidth="1"/>
    <col min="13" max="13" width="14.44140625" bestFit="1" customWidth="1"/>
    <col min="14" max="14" width="35.5546875" customWidth="1"/>
  </cols>
  <sheetData>
    <row r="1" spans="1:19" ht="29.25" customHeight="1" thickBot="1" x14ac:dyDescent="0.3">
      <c r="A1" s="95"/>
      <c r="B1" s="96"/>
      <c r="C1" s="96"/>
      <c r="D1" s="96"/>
      <c r="E1" s="96"/>
      <c r="F1" s="96"/>
      <c r="G1" s="96"/>
      <c r="H1" s="96"/>
      <c r="I1" s="96"/>
      <c r="J1" s="79" t="s">
        <v>0</v>
      </c>
      <c r="K1" s="80" t="s">
        <v>28</v>
      </c>
      <c r="L1" s="80" t="s">
        <v>150</v>
      </c>
      <c r="M1" s="80" t="s">
        <v>151</v>
      </c>
      <c r="N1" s="81" t="s">
        <v>152</v>
      </c>
      <c r="O1" s="6"/>
      <c r="P1" s="248"/>
      <c r="Q1" s="248"/>
      <c r="R1" s="248"/>
      <c r="S1" s="249"/>
    </row>
    <row r="2" spans="1:19" x14ac:dyDescent="0.25">
      <c r="A2" s="96"/>
      <c r="B2" s="96"/>
      <c r="C2" s="96"/>
      <c r="D2" s="96"/>
      <c r="E2" s="96"/>
      <c r="F2" s="96"/>
      <c r="G2" s="96"/>
      <c r="H2" s="96"/>
      <c r="I2" s="96"/>
      <c r="J2" s="82" t="s">
        <v>109</v>
      </c>
      <c r="K2" s="83" t="s">
        <v>110</v>
      </c>
      <c r="L2" s="84">
        <v>175</v>
      </c>
      <c r="M2" s="84">
        <v>129</v>
      </c>
      <c r="N2" s="97">
        <f>L2/M2</f>
        <v>1.3565891472868217</v>
      </c>
      <c r="P2" s="248"/>
      <c r="Q2" s="248"/>
      <c r="R2" s="248"/>
      <c r="S2" s="5"/>
    </row>
    <row r="3" spans="1:19" x14ac:dyDescent="0.25">
      <c r="A3" s="96"/>
      <c r="B3" s="96"/>
      <c r="C3" s="96"/>
      <c r="D3" s="96"/>
      <c r="E3" s="96"/>
      <c r="F3" s="96"/>
      <c r="G3" s="96"/>
      <c r="H3" s="96"/>
      <c r="I3" s="96"/>
      <c r="J3" s="86" t="s">
        <v>111</v>
      </c>
      <c r="K3" s="87" t="s">
        <v>1</v>
      </c>
      <c r="L3" s="88">
        <v>73</v>
      </c>
      <c r="M3" s="88">
        <v>94</v>
      </c>
      <c r="N3" s="97">
        <f t="shared" ref="N3:N32" si="0">L3/M3</f>
        <v>0.77659574468085102</v>
      </c>
      <c r="P3" s="248"/>
      <c r="Q3" s="248"/>
      <c r="R3" s="248"/>
      <c r="S3" s="5"/>
    </row>
    <row r="4" spans="1:19" x14ac:dyDescent="0.25">
      <c r="A4" s="96"/>
      <c r="B4" s="96"/>
      <c r="C4" s="96"/>
      <c r="D4" s="96"/>
      <c r="E4" s="96"/>
      <c r="F4" s="96"/>
      <c r="G4" s="96"/>
      <c r="H4" s="96"/>
      <c r="I4" s="96"/>
      <c r="J4" s="86" t="s">
        <v>112</v>
      </c>
      <c r="K4" s="87" t="s">
        <v>2</v>
      </c>
      <c r="L4" s="88">
        <v>62</v>
      </c>
      <c r="M4" s="88">
        <v>50</v>
      </c>
      <c r="N4" s="97">
        <f t="shared" si="0"/>
        <v>1.24</v>
      </c>
      <c r="P4" s="248"/>
      <c r="Q4" s="248"/>
      <c r="R4" s="248"/>
      <c r="S4" s="5"/>
    </row>
    <row r="5" spans="1:19" x14ac:dyDescent="0.25">
      <c r="A5" s="96"/>
      <c r="B5" s="96"/>
      <c r="C5" s="96"/>
      <c r="D5" s="96"/>
      <c r="E5" s="96"/>
      <c r="F5" s="96"/>
      <c r="G5" s="96"/>
      <c r="H5" s="96"/>
      <c r="I5" s="96"/>
      <c r="J5" s="86" t="s">
        <v>113</v>
      </c>
      <c r="K5" s="87" t="s">
        <v>3</v>
      </c>
      <c r="L5" s="88">
        <v>260</v>
      </c>
      <c r="M5" s="88">
        <v>118</v>
      </c>
      <c r="N5" s="97">
        <f t="shared" si="0"/>
        <v>2.2033898305084745</v>
      </c>
      <c r="P5" s="248"/>
      <c r="Q5" s="248"/>
      <c r="R5" s="248"/>
      <c r="S5" s="5"/>
    </row>
    <row r="6" spans="1:19" x14ac:dyDescent="0.25">
      <c r="A6" s="96"/>
      <c r="B6" s="96"/>
      <c r="C6" s="96"/>
      <c r="D6" s="96"/>
      <c r="E6" s="96"/>
      <c r="F6" s="96"/>
      <c r="G6" s="96"/>
      <c r="H6" s="96"/>
      <c r="I6" s="96"/>
      <c r="J6" s="86" t="s">
        <v>114</v>
      </c>
      <c r="K6" s="87" t="s">
        <v>4</v>
      </c>
      <c r="L6" s="88">
        <v>45</v>
      </c>
      <c r="M6" s="88">
        <v>55</v>
      </c>
      <c r="N6" s="97">
        <f t="shared" si="0"/>
        <v>0.81818181818181823</v>
      </c>
      <c r="P6" s="248"/>
      <c r="Q6" s="248"/>
      <c r="R6" s="248"/>
      <c r="S6" s="5"/>
    </row>
    <row r="7" spans="1:19" x14ac:dyDescent="0.25">
      <c r="A7" s="96"/>
      <c r="B7" s="96"/>
      <c r="C7" s="96"/>
      <c r="D7" s="96"/>
      <c r="E7" s="96"/>
      <c r="F7" s="96"/>
      <c r="G7" s="96"/>
      <c r="H7" s="96"/>
      <c r="I7" s="96"/>
      <c r="J7" s="86" t="s">
        <v>115</v>
      </c>
      <c r="K7" s="87" t="s">
        <v>116</v>
      </c>
      <c r="L7" s="88">
        <v>72</v>
      </c>
      <c r="M7" s="88">
        <v>48</v>
      </c>
      <c r="N7" s="97">
        <f t="shared" si="0"/>
        <v>1.5</v>
      </c>
      <c r="P7" s="248"/>
      <c r="Q7" s="248"/>
      <c r="R7" s="248"/>
      <c r="S7" s="5"/>
    </row>
    <row r="8" spans="1:19" x14ac:dyDescent="0.25">
      <c r="A8" s="96"/>
      <c r="B8" s="96"/>
      <c r="C8" s="96"/>
      <c r="D8" s="96"/>
      <c r="E8" s="96"/>
      <c r="F8" s="96"/>
      <c r="G8" s="96"/>
      <c r="H8" s="96"/>
      <c r="I8" s="96"/>
      <c r="J8" s="86" t="s">
        <v>117</v>
      </c>
      <c r="K8" s="87" t="s">
        <v>5</v>
      </c>
      <c r="L8" s="88">
        <v>15</v>
      </c>
      <c r="M8" s="88">
        <v>10</v>
      </c>
      <c r="N8" s="97">
        <f t="shared" si="0"/>
        <v>1.5</v>
      </c>
      <c r="P8" s="248"/>
      <c r="Q8" s="248"/>
      <c r="R8" s="248"/>
      <c r="S8" s="5"/>
    </row>
    <row r="9" spans="1:19" x14ac:dyDescent="0.25">
      <c r="A9" s="96"/>
      <c r="B9" s="96"/>
      <c r="C9" s="96"/>
      <c r="D9" s="96"/>
      <c r="E9" s="96"/>
      <c r="F9" s="96"/>
      <c r="G9" s="96"/>
      <c r="H9" s="96"/>
      <c r="I9" s="96"/>
      <c r="J9" s="86" t="s">
        <v>118</v>
      </c>
      <c r="K9" s="87" t="s">
        <v>6</v>
      </c>
      <c r="L9" s="88">
        <v>214</v>
      </c>
      <c r="M9" s="88">
        <v>581</v>
      </c>
      <c r="N9" s="97">
        <f t="shared" si="0"/>
        <v>0.36833046471600689</v>
      </c>
      <c r="P9" s="248"/>
      <c r="Q9" s="248"/>
      <c r="R9" s="248"/>
      <c r="S9" s="5"/>
    </row>
    <row r="10" spans="1:19" x14ac:dyDescent="0.25">
      <c r="A10" s="96"/>
      <c r="B10" s="96"/>
      <c r="C10" s="96"/>
      <c r="D10" s="96"/>
      <c r="E10" s="96"/>
      <c r="F10" s="96"/>
      <c r="G10" s="96"/>
      <c r="H10" s="96"/>
      <c r="I10" s="96"/>
      <c r="J10" s="86" t="s">
        <v>119</v>
      </c>
      <c r="K10" s="87" t="s">
        <v>7</v>
      </c>
      <c r="L10" s="88">
        <v>86</v>
      </c>
      <c r="M10" s="88">
        <v>100</v>
      </c>
      <c r="N10" s="97">
        <f t="shared" si="0"/>
        <v>0.86</v>
      </c>
      <c r="P10" s="248"/>
      <c r="Q10" s="248"/>
      <c r="R10" s="248"/>
      <c r="S10" s="5"/>
    </row>
    <row r="11" spans="1:19" x14ac:dyDescent="0.25">
      <c r="A11" s="96"/>
      <c r="B11" s="96"/>
      <c r="C11" s="96"/>
      <c r="D11" s="96"/>
      <c r="E11" s="96"/>
      <c r="F11" s="96"/>
      <c r="G11" s="96"/>
      <c r="H11" s="96"/>
      <c r="I11" s="96"/>
      <c r="J11" s="86" t="s">
        <v>120</v>
      </c>
      <c r="K11" s="87" t="s">
        <v>8</v>
      </c>
      <c r="L11" s="88">
        <v>248</v>
      </c>
      <c r="M11" s="88">
        <v>164</v>
      </c>
      <c r="N11" s="97">
        <f t="shared" si="0"/>
        <v>1.5121951219512195</v>
      </c>
      <c r="P11" s="248"/>
      <c r="Q11" s="248"/>
      <c r="R11" s="248"/>
      <c r="S11" s="5"/>
    </row>
    <row r="12" spans="1:19" x14ac:dyDescent="0.25">
      <c r="A12" s="96"/>
      <c r="B12" s="96"/>
      <c r="C12" s="96"/>
      <c r="D12" s="96"/>
      <c r="E12" s="96"/>
      <c r="F12" s="96"/>
      <c r="G12" s="96"/>
      <c r="H12" s="96"/>
      <c r="I12" s="96"/>
      <c r="J12" s="86" t="s">
        <v>121</v>
      </c>
      <c r="K12" s="87" t="s">
        <v>9</v>
      </c>
      <c r="L12" s="88">
        <v>70</v>
      </c>
      <c r="M12" s="88">
        <v>36</v>
      </c>
      <c r="N12" s="97">
        <f t="shared" si="0"/>
        <v>1.9444444444444444</v>
      </c>
      <c r="P12" s="248"/>
      <c r="Q12" s="248"/>
      <c r="R12" s="248"/>
      <c r="S12" s="5"/>
    </row>
    <row r="13" spans="1:19" x14ac:dyDescent="0.25">
      <c r="A13" s="96"/>
      <c r="B13" s="96"/>
      <c r="C13" s="96"/>
      <c r="D13" s="96"/>
      <c r="E13" s="96"/>
      <c r="F13" s="96"/>
      <c r="G13" s="96"/>
      <c r="H13" s="96"/>
      <c r="I13" s="96"/>
      <c r="J13" s="86" t="s">
        <v>122</v>
      </c>
      <c r="K13" s="87" t="s">
        <v>10</v>
      </c>
      <c r="L13" s="88">
        <v>33</v>
      </c>
      <c r="M13" s="88">
        <v>29</v>
      </c>
      <c r="N13" s="97">
        <f t="shared" si="0"/>
        <v>1.1379310344827587</v>
      </c>
      <c r="P13" s="248"/>
      <c r="Q13" s="248"/>
      <c r="R13" s="248"/>
      <c r="S13" s="5"/>
    </row>
    <row r="14" spans="1:19" x14ac:dyDescent="0.25">
      <c r="A14" s="96"/>
      <c r="B14" s="96"/>
      <c r="C14" s="96"/>
      <c r="D14" s="96"/>
      <c r="E14" s="96"/>
      <c r="F14" s="96"/>
      <c r="G14" s="96"/>
      <c r="H14" s="96"/>
      <c r="I14" s="96"/>
      <c r="J14" s="86" t="s">
        <v>123</v>
      </c>
      <c r="K14" s="87" t="s">
        <v>11</v>
      </c>
      <c r="L14" s="88">
        <v>111</v>
      </c>
      <c r="M14" s="88">
        <v>150</v>
      </c>
      <c r="N14" s="97">
        <f t="shared" si="0"/>
        <v>0.74</v>
      </c>
      <c r="P14" s="248"/>
      <c r="Q14" s="248"/>
      <c r="R14" s="248"/>
      <c r="S14" s="5"/>
    </row>
    <row r="15" spans="1:19" x14ac:dyDescent="0.25">
      <c r="A15" s="96"/>
      <c r="B15" s="96"/>
      <c r="C15" s="96"/>
      <c r="D15" s="96"/>
      <c r="E15" s="96"/>
      <c r="F15" s="96"/>
      <c r="G15" s="96"/>
      <c r="H15" s="96"/>
      <c r="I15" s="96"/>
      <c r="J15" s="86" t="s">
        <v>124</v>
      </c>
      <c r="K15" s="87" t="s">
        <v>12</v>
      </c>
      <c r="L15" s="88">
        <v>47</v>
      </c>
      <c r="M15" s="88">
        <v>38</v>
      </c>
      <c r="N15" s="97">
        <f t="shared" si="0"/>
        <v>1.236842105263158</v>
      </c>
      <c r="P15" s="248"/>
      <c r="Q15" s="248"/>
      <c r="R15" s="248"/>
      <c r="S15" s="5"/>
    </row>
    <row r="16" spans="1:19" x14ac:dyDescent="0.25">
      <c r="A16" s="96"/>
      <c r="B16" s="96"/>
      <c r="C16" s="96"/>
      <c r="D16" s="96"/>
      <c r="E16" s="96"/>
      <c r="F16" s="96"/>
      <c r="G16" s="96"/>
      <c r="H16" s="96"/>
      <c r="I16" s="96"/>
      <c r="J16" s="86" t="s">
        <v>125</v>
      </c>
      <c r="K16" s="87" t="s">
        <v>13</v>
      </c>
      <c r="L16" s="88">
        <v>205</v>
      </c>
      <c r="M16" s="88">
        <v>207</v>
      </c>
      <c r="N16" s="97">
        <f t="shared" si="0"/>
        <v>0.99033816425120769</v>
      </c>
      <c r="P16" s="248"/>
      <c r="Q16" s="248"/>
      <c r="R16" s="248"/>
      <c r="S16" s="5"/>
    </row>
    <row r="17" spans="1:19" x14ac:dyDescent="0.25">
      <c r="A17" s="96"/>
      <c r="B17" s="96"/>
      <c r="C17" s="96"/>
      <c r="D17" s="96"/>
      <c r="E17" s="96"/>
      <c r="F17" s="96"/>
      <c r="G17" s="96"/>
      <c r="H17" s="96"/>
      <c r="I17" s="96"/>
      <c r="J17" s="86" t="s">
        <v>126</v>
      </c>
      <c r="K17" s="87" t="s">
        <v>14</v>
      </c>
      <c r="L17" s="88">
        <v>29</v>
      </c>
      <c r="M17" s="88">
        <v>31</v>
      </c>
      <c r="N17" s="97">
        <f t="shared" si="0"/>
        <v>0.93548387096774188</v>
      </c>
      <c r="P17" s="248"/>
      <c r="Q17" s="248"/>
      <c r="R17" s="248"/>
      <c r="S17" s="5"/>
    </row>
    <row r="18" spans="1:19" x14ac:dyDescent="0.25">
      <c r="A18" s="96"/>
      <c r="B18" s="96"/>
      <c r="C18" s="96"/>
      <c r="D18" s="96"/>
      <c r="E18" s="96"/>
      <c r="F18" s="96"/>
      <c r="G18" s="96"/>
      <c r="H18" s="96"/>
      <c r="I18" s="96"/>
      <c r="J18" s="86" t="s">
        <v>127</v>
      </c>
      <c r="K18" s="87" t="s">
        <v>15</v>
      </c>
      <c r="L18" s="88">
        <v>48</v>
      </c>
      <c r="M18" s="88">
        <v>53</v>
      </c>
      <c r="N18" s="97">
        <f t="shared" si="0"/>
        <v>0.90566037735849059</v>
      </c>
      <c r="P18" s="248"/>
      <c r="Q18" s="248"/>
      <c r="R18" s="248"/>
      <c r="S18" s="5"/>
    </row>
    <row r="19" spans="1:19" x14ac:dyDescent="0.25">
      <c r="A19" s="96"/>
      <c r="B19" s="96"/>
      <c r="C19" s="96"/>
      <c r="D19" s="96"/>
      <c r="E19" s="96"/>
      <c r="F19" s="96"/>
      <c r="G19" s="96"/>
      <c r="H19" s="96"/>
      <c r="I19" s="96"/>
      <c r="J19" s="86" t="s">
        <v>128</v>
      </c>
      <c r="K19" s="87" t="s">
        <v>129</v>
      </c>
      <c r="L19" s="88">
        <v>251</v>
      </c>
      <c r="M19" s="88">
        <v>177</v>
      </c>
      <c r="N19" s="97">
        <f t="shared" si="0"/>
        <v>1.4180790960451977</v>
      </c>
      <c r="P19" s="248"/>
      <c r="Q19" s="248"/>
      <c r="R19" s="248"/>
      <c r="S19" s="5"/>
    </row>
    <row r="20" spans="1:19" x14ac:dyDescent="0.25">
      <c r="A20" s="96"/>
      <c r="B20" s="96"/>
      <c r="C20" s="96"/>
      <c r="D20" s="96"/>
      <c r="E20" s="96"/>
      <c r="F20" s="96"/>
      <c r="G20" s="96"/>
      <c r="H20" s="96"/>
      <c r="I20" s="96"/>
      <c r="J20" s="86" t="s">
        <v>130</v>
      </c>
      <c r="K20" s="87" t="s">
        <v>16</v>
      </c>
      <c r="L20" s="88">
        <v>83</v>
      </c>
      <c r="M20" s="88">
        <v>83</v>
      </c>
      <c r="N20" s="97">
        <f t="shared" si="0"/>
        <v>1</v>
      </c>
      <c r="P20" s="248"/>
      <c r="Q20" s="248"/>
      <c r="R20" s="248"/>
      <c r="S20" s="5"/>
    </row>
    <row r="21" spans="1:19" x14ac:dyDescent="0.25">
      <c r="A21" s="96"/>
      <c r="B21" s="96"/>
      <c r="C21" s="96"/>
      <c r="D21" s="96"/>
      <c r="E21" s="96"/>
      <c r="F21" s="96"/>
      <c r="G21" s="96"/>
      <c r="H21" s="96"/>
      <c r="I21" s="96"/>
      <c r="J21" s="86" t="s">
        <v>131</v>
      </c>
      <c r="K21" s="87" t="s">
        <v>17</v>
      </c>
      <c r="L21" s="88">
        <v>226</v>
      </c>
      <c r="M21" s="88">
        <v>129</v>
      </c>
      <c r="N21" s="97">
        <f t="shared" si="0"/>
        <v>1.751937984496124</v>
      </c>
      <c r="P21" s="248"/>
      <c r="Q21" s="248"/>
      <c r="R21" s="248"/>
      <c r="S21" s="5"/>
    </row>
    <row r="22" spans="1:19" x14ac:dyDescent="0.25">
      <c r="A22" s="96"/>
      <c r="B22" s="96"/>
      <c r="C22" s="96"/>
      <c r="D22" s="96"/>
      <c r="E22" s="96"/>
      <c r="F22" s="96"/>
      <c r="G22" s="96"/>
      <c r="H22" s="96"/>
      <c r="I22" s="96"/>
      <c r="J22" s="86" t="s">
        <v>132</v>
      </c>
      <c r="K22" s="87" t="s">
        <v>18</v>
      </c>
      <c r="L22" s="88">
        <v>113</v>
      </c>
      <c r="M22" s="88">
        <v>68</v>
      </c>
      <c r="N22" s="97">
        <f t="shared" si="0"/>
        <v>1.661764705882353</v>
      </c>
      <c r="P22" s="248"/>
      <c r="Q22" s="248"/>
      <c r="R22" s="248"/>
      <c r="S22" s="5"/>
    </row>
    <row r="23" spans="1:19" x14ac:dyDescent="0.25">
      <c r="A23" s="96"/>
      <c r="B23" s="96"/>
      <c r="C23" s="96"/>
      <c r="D23" s="96"/>
      <c r="E23" s="96"/>
      <c r="F23" s="96"/>
      <c r="G23" s="96"/>
      <c r="H23" s="96"/>
      <c r="I23" s="96"/>
      <c r="J23" s="86" t="s">
        <v>133</v>
      </c>
      <c r="K23" s="87" t="s">
        <v>134</v>
      </c>
      <c r="L23" s="88">
        <v>158</v>
      </c>
      <c r="M23" s="88">
        <v>141</v>
      </c>
      <c r="N23" s="97">
        <f t="shared" si="0"/>
        <v>1.1205673758865249</v>
      </c>
      <c r="P23" s="248"/>
      <c r="Q23" s="248"/>
      <c r="R23" s="248"/>
      <c r="S23" s="5"/>
    </row>
    <row r="24" spans="1:19" x14ac:dyDescent="0.25">
      <c r="A24" s="96"/>
      <c r="B24" s="96"/>
      <c r="C24" s="96"/>
      <c r="D24" s="96"/>
      <c r="E24" s="96"/>
      <c r="F24" s="96"/>
      <c r="G24" s="96"/>
      <c r="H24" s="96"/>
      <c r="I24" s="96"/>
      <c r="J24" s="86" t="s">
        <v>135</v>
      </c>
      <c r="K24" s="87" t="s">
        <v>19</v>
      </c>
      <c r="L24" s="88">
        <v>103</v>
      </c>
      <c r="M24" s="88">
        <v>79</v>
      </c>
      <c r="N24" s="97">
        <f t="shared" si="0"/>
        <v>1.3037974683544304</v>
      </c>
      <c r="P24" s="248"/>
      <c r="Q24" s="248"/>
      <c r="R24" s="248"/>
      <c r="S24" s="5"/>
    </row>
    <row r="25" spans="1:19" x14ac:dyDescent="0.25">
      <c r="A25" s="96"/>
      <c r="B25" s="96"/>
      <c r="C25" s="96"/>
      <c r="D25" s="96"/>
      <c r="E25" s="96"/>
      <c r="F25" s="96"/>
      <c r="G25" s="96"/>
      <c r="H25" s="96"/>
      <c r="I25" s="96"/>
      <c r="J25" s="86" t="s">
        <v>136</v>
      </c>
      <c r="K25" s="87" t="s">
        <v>20</v>
      </c>
      <c r="L25" s="88">
        <v>99</v>
      </c>
      <c r="M25" s="88">
        <v>99</v>
      </c>
      <c r="N25" s="97">
        <f t="shared" si="0"/>
        <v>1</v>
      </c>
      <c r="P25" s="248"/>
      <c r="Q25" s="248"/>
      <c r="R25" s="248"/>
      <c r="S25" s="5"/>
    </row>
    <row r="26" spans="1:19" x14ac:dyDescent="0.25">
      <c r="A26" s="96"/>
      <c r="B26" s="96"/>
      <c r="C26" s="96"/>
      <c r="D26" s="96"/>
      <c r="E26" s="96"/>
      <c r="F26" s="96"/>
      <c r="G26" s="96"/>
      <c r="H26" s="96"/>
      <c r="I26" s="96"/>
      <c r="J26" s="86" t="s">
        <v>137</v>
      </c>
      <c r="K26" s="87" t="s">
        <v>21</v>
      </c>
      <c r="L26" s="88">
        <v>63</v>
      </c>
      <c r="M26" s="88">
        <v>101</v>
      </c>
      <c r="N26" s="97">
        <f t="shared" si="0"/>
        <v>0.62376237623762376</v>
      </c>
      <c r="P26" s="248"/>
      <c r="Q26" s="248"/>
      <c r="R26" s="248"/>
      <c r="S26" s="5"/>
    </row>
    <row r="27" spans="1:19" x14ac:dyDescent="0.25">
      <c r="A27" s="96"/>
      <c r="B27" s="96"/>
      <c r="C27" s="96"/>
      <c r="D27" s="96"/>
      <c r="E27" s="96"/>
      <c r="F27" s="96"/>
      <c r="G27" s="96"/>
      <c r="H27" s="96"/>
      <c r="I27" s="96"/>
      <c r="J27" s="86" t="s">
        <v>138</v>
      </c>
      <c r="K27" s="87" t="s">
        <v>22</v>
      </c>
      <c r="L27" s="88">
        <v>124</v>
      </c>
      <c r="M27" s="88">
        <v>90</v>
      </c>
      <c r="N27" s="97">
        <f t="shared" si="0"/>
        <v>1.3777777777777778</v>
      </c>
      <c r="P27" s="248"/>
      <c r="Q27" s="248"/>
      <c r="R27" s="248"/>
      <c r="S27" s="5"/>
    </row>
    <row r="28" spans="1:19" x14ac:dyDescent="0.25">
      <c r="A28" s="96"/>
      <c r="B28" s="96"/>
      <c r="C28" s="96"/>
      <c r="D28" s="96"/>
      <c r="E28" s="96"/>
      <c r="F28" s="96"/>
      <c r="G28" s="96"/>
      <c r="H28" s="96"/>
      <c r="I28" s="96"/>
      <c r="J28" s="86" t="s">
        <v>139</v>
      </c>
      <c r="K28" s="87" t="s">
        <v>23</v>
      </c>
      <c r="L28" s="88">
        <v>84</v>
      </c>
      <c r="M28" s="88">
        <v>56</v>
      </c>
      <c r="N28" s="97">
        <f t="shared" si="0"/>
        <v>1.5</v>
      </c>
      <c r="P28" s="248"/>
      <c r="Q28" s="248"/>
      <c r="R28" s="248"/>
      <c r="S28" s="5"/>
    </row>
    <row r="29" spans="1:19" x14ac:dyDescent="0.25">
      <c r="A29" s="96"/>
      <c r="B29" s="96"/>
      <c r="C29" s="96"/>
      <c r="D29" s="96"/>
      <c r="E29" s="96"/>
      <c r="F29" s="96"/>
      <c r="G29" s="96"/>
      <c r="H29" s="96"/>
      <c r="I29" s="96"/>
      <c r="J29" s="86" t="s">
        <v>140</v>
      </c>
      <c r="K29" s="87" t="s">
        <v>24</v>
      </c>
      <c r="L29" s="88">
        <v>81</v>
      </c>
      <c r="M29" s="88">
        <v>57</v>
      </c>
      <c r="N29" s="97">
        <f t="shared" si="0"/>
        <v>1.4210526315789473</v>
      </c>
      <c r="P29" s="248"/>
      <c r="Q29" s="248"/>
      <c r="R29" s="248"/>
      <c r="S29" s="5"/>
    </row>
    <row r="30" spans="1:19" x14ac:dyDescent="0.25">
      <c r="A30" s="96"/>
      <c r="B30" s="96"/>
      <c r="C30" s="96"/>
      <c r="D30" s="96"/>
      <c r="E30" s="96"/>
      <c r="F30" s="96"/>
      <c r="G30" s="96"/>
      <c r="H30" s="96"/>
      <c r="I30" s="96"/>
      <c r="J30" s="86" t="s">
        <v>143</v>
      </c>
      <c r="K30" s="87" t="s">
        <v>25</v>
      </c>
      <c r="L30" s="88">
        <v>58</v>
      </c>
      <c r="M30" s="88">
        <v>67</v>
      </c>
      <c r="N30" s="97">
        <f t="shared" si="0"/>
        <v>0.86567164179104472</v>
      </c>
      <c r="P30" s="248"/>
      <c r="Q30" s="248"/>
      <c r="R30" s="248"/>
      <c r="S30" s="5"/>
    </row>
    <row r="31" spans="1:19" x14ac:dyDescent="0.25">
      <c r="A31" s="96"/>
      <c r="B31" s="96"/>
      <c r="C31" s="96"/>
      <c r="D31" s="96"/>
      <c r="E31" s="96"/>
      <c r="F31" s="96"/>
      <c r="G31" s="96"/>
      <c r="H31" s="96"/>
      <c r="I31" s="96"/>
      <c r="J31" s="86" t="s">
        <v>144</v>
      </c>
      <c r="K31" s="87" t="s">
        <v>26</v>
      </c>
      <c r="L31" s="88">
        <v>265</v>
      </c>
      <c r="M31" s="88">
        <v>170</v>
      </c>
      <c r="N31" s="97">
        <f t="shared" si="0"/>
        <v>1.5588235294117647</v>
      </c>
      <c r="P31" s="248"/>
      <c r="Q31" s="248"/>
      <c r="R31" s="248"/>
      <c r="S31" s="5"/>
    </row>
    <row r="32" spans="1:19" ht="13.8" thickBot="1" x14ac:dyDescent="0.3">
      <c r="A32" s="96"/>
      <c r="B32" s="96"/>
      <c r="C32" s="96"/>
      <c r="D32" s="96"/>
      <c r="E32" s="96"/>
      <c r="F32" s="96"/>
      <c r="G32" s="96"/>
      <c r="H32" s="96"/>
      <c r="I32" s="96"/>
      <c r="J32" s="90" t="s">
        <v>145</v>
      </c>
      <c r="K32" s="91" t="s">
        <v>27</v>
      </c>
      <c r="L32" s="92">
        <v>289</v>
      </c>
      <c r="M32" s="92">
        <v>580</v>
      </c>
      <c r="N32" s="97">
        <f t="shared" si="0"/>
        <v>0.49827586206896551</v>
      </c>
      <c r="P32" s="248"/>
      <c r="Q32" s="248"/>
      <c r="R32" s="248"/>
      <c r="S32" s="5"/>
    </row>
    <row r="33" spans="1:14" ht="21" customHeight="1" thickBot="1" x14ac:dyDescent="0.3">
      <c r="A33" s="96"/>
      <c r="B33" s="96"/>
      <c r="C33" s="96"/>
      <c r="D33" s="96"/>
      <c r="E33" s="96"/>
      <c r="F33" s="96"/>
      <c r="G33" s="96"/>
      <c r="H33" s="96"/>
      <c r="I33" s="96"/>
      <c r="J33" s="98"/>
      <c r="K33" s="99"/>
      <c r="L33" s="100">
        <f>SUM(L2:L32)</f>
        <v>3790</v>
      </c>
      <c r="M33" s="100">
        <f>SUM(M2:M32)</f>
        <v>3790</v>
      </c>
      <c r="N33" s="101">
        <f>L33/M33</f>
        <v>1</v>
      </c>
    </row>
    <row r="34" spans="1:14" x14ac:dyDescent="0.25">
      <c r="A34" s="96"/>
      <c r="B34" s="96"/>
      <c r="C34" s="96"/>
      <c r="D34" s="96"/>
      <c r="E34" s="96"/>
      <c r="F34" s="96"/>
      <c r="G34" s="96"/>
      <c r="H34" s="96"/>
      <c r="I34" s="96"/>
      <c r="J34" s="96"/>
      <c r="K34" s="96"/>
      <c r="L34" s="96"/>
      <c r="M34" s="96"/>
      <c r="N34" s="96"/>
    </row>
    <row r="35" spans="1:14" x14ac:dyDescent="0.25">
      <c r="A35" s="96"/>
      <c r="B35" s="96"/>
      <c r="C35" s="96"/>
      <c r="D35" s="96"/>
      <c r="E35" s="96"/>
      <c r="F35" s="96"/>
      <c r="G35" s="96"/>
      <c r="H35" s="96"/>
      <c r="I35" s="96"/>
      <c r="J35" s="96"/>
      <c r="K35" s="96"/>
      <c r="L35" s="96"/>
      <c r="M35" s="96"/>
      <c r="N35" s="96"/>
    </row>
    <row r="36" spans="1:14" x14ac:dyDescent="0.25">
      <c r="A36" s="96"/>
      <c r="B36" s="96"/>
      <c r="C36" s="96"/>
      <c r="D36" s="96"/>
      <c r="E36" s="96"/>
      <c r="F36" s="96"/>
      <c r="G36" s="96"/>
      <c r="H36" s="96"/>
      <c r="I36" s="96"/>
      <c r="J36" s="96"/>
      <c r="K36" s="96"/>
      <c r="L36" s="96"/>
      <c r="M36" s="96"/>
      <c r="N36" s="96"/>
    </row>
    <row r="37" spans="1:14" x14ac:dyDescent="0.25">
      <c r="A37" s="96"/>
      <c r="B37" s="96"/>
      <c r="C37" s="96"/>
      <c r="D37" s="96"/>
      <c r="E37" s="96"/>
      <c r="F37" s="96"/>
      <c r="G37" s="96"/>
      <c r="H37" s="96"/>
      <c r="I37" s="96"/>
      <c r="J37" s="96"/>
      <c r="K37" s="96"/>
      <c r="L37" s="96"/>
      <c r="M37" s="96"/>
      <c r="N37" s="96"/>
    </row>
    <row r="38" spans="1:14" x14ac:dyDescent="0.25">
      <c r="A38" s="96"/>
      <c r="B38" s="96"/>
      <c r="C38" s="96"/>
      <c r="D38" s="96"/>
      <c r="E38" s="96"/>
      <c r="F38" s="96"/>
      <c r="G38" s="96"/>
      <c r="H38" s="96"/>
      <c r="I38" s="96"/>
      <c r="J38" s="96"/>
      <c r="K38" s="96"/>
      <c r="L38" s="96"/>
      <c r="M38" s="96"/>
      <c r="N38" s="96"/>
    </row>
    <row r="39" spans="1:14" x14ac:dyDescent="0.25">
      <c r="A39" s="96"/>
      <c r="B39" s="96"/>
      <c r="C39" s="96"/>
      <c r="D39" s="96"/>
      <c r="E39" s="96"/>
      <c r="F39" s="96"/>
      <c r="G39" s="96"/>
      <c r="H39" s="96"/>
      <c r="I39" s="96"/>
      <c r="J39" s="96"/>
      <c r="K39" s="96"/>
      <c r="L39" s="96"/>
      <c r="M39" s="96"/>
      <c r="N39" s="96"/>
    </row>
    <row r="40" spans="1:14" x14ac:dyDescent="0.25">
      <c r="A40" s="96"/>
      <c r="B40" s="96"/>
      <c r="C40" s="96"/>
      <c r="D40" s="96"/>
      <c r="E40" s="96"/>
      <c r="F40" s="96"/>
      <c r="G40" s="96"/>
      <c r="H40" s="96"/>
      <c r="I40" s="96"/>
      <c r="J40" s="96"/>
      <c r="K40" s="96"/>
      <c r="L40" s="96"/>
      <c r="M40" s="96"/>
      <c r="N40" s="96"/>
    </row>
    <row r="41" spans="1:14" x14ac:dyDescent="0.25">
      <c r="A41" s="96"/>
      <c r="B41" s="96"/>
      <c r="C41" s="96"/>
      <c r="D41" s="96"/>
      <c r="E41" s="96"/>
      <c r="F41" s="96"/>
      <c r="G41" s="96"/>
      <c r="H41" s="96"/>
      <c r="I41" s="96"/>
      <c r="J41" s="96"/>
      <c r="K41" s="96"/>
      <c r="L41" s="96"/>
      <c r="M41" s="96"/>
      <c r="N41" s="96"/>
    </row>
    <row r="42" spans="1:14" x14ac:dyDescent="0.25">
      <c r="A42" s="1" t="s">
        <v>300</v>
      </c>
    </row>
    <row r="43" spans="1:14" x14ac:dyDescent="0.25">
      <c r="A43" s="1"/>
    </row>
  </sheetData>
  <pageMargins left="0.23622047244094491" right="0.23622047244094491" top="0.74803149606299213" bottom="0.74803149606299213" header="0.31496062992125984" footer="0.31496062992125984"/>
  <pageSetup paperSize="9" scale="7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K96"/>
  <sheetViews>
    <sheetView topLeftCell="A7" workbookViewId="0">
      <selection activeCell="E19" sqref="E19"/>
    </sheetView>
  </sheetViews>
  <sheetFormatPr baseColWidth="10" defaultRowHeight="13.2" x14ac:dyDescent="0.25"/>
  <cols>
    <col min="1" max="1" width="27.6640625" customWidth="1"/>
    <col min="2" max="5" width="12" customWidth="1"/>
    <col min="6" max="6" width="12" style="103" customWidth="1"/>
    <col min="7" max="7" width="11.44140625" style="104"/>
  </cols>
  <sheetData>
    <row r="1" spans="1:11" ht="19.5" customHeight="1" thickBot="1" x14ac:dyDescent="0.3">
      <c r="A1" s="102" t="s">
        <v>307</v>
      </c>
    </row>
    <row r="2" spans="1:11" ht="33.75" customHeight="1" thickBot="1" x14ac:dyDescent="0.3">
      <c r="A2" s="305" t="s">
        <v>153</v>
      </c>
      <c r="B2" s="307" t="s">
        <v>154</v>
      </c>
      <c r="C2" s="307" t="s">
        <v>155</v>
      </c>
      <c r="D2" s="309" t="s">
        <v>33</v>
      </c>
      <c r="E2" s="310"/>
      <c r="F2" s="105"/>
      <c r="H2" s="34" t="s">
        <v>96</v>
      </c>
    </row>
    <row r="3" spans="1:11" ht="20.399999999999999" x14ac:dyDescent="0.25">
      <c r="A3" s="306"/>
      <c r="B3" s="308"/>
      <c r="C3" s="308"/>
      <c r="D3" s="311" t="s">
        <v>156</v>
      </c>
      <c r="E3" s="106" t="s">
        <v>157</v>
      </c>
      <c r="F3" s="313" t="s">
        <v>34</v>
      </c>
    </row>
    <row r="4" spans="1:11" ht="53.25" customHeight="1" x14ac:dyDescent="0.25">
      <c r="A4" s="306"/>
      <c r="B4" s="308"/>
      <c r="C4" s="308"/>
      <c r="D4" s="312"/>
      <c r="E4" s="107" t="s">
        <v>158</v>
      </c>
      <c r="F4" s="314"/>
    </row>
    <row r="5" spans="1:11" ht="13.8" thickBot="1" x14ac:dyDescent="0.3">
      <c r="A5" s="295" t="s">
        <v>35</v>
      </c>
      <c r="B5" s="296"/>
      <c r="C5" s="296"/>
      <c r="D5" s="296"/>
      <c r="E5" s="296"/>
      <c r="F5" s="297"/>
    </row>
    <row r="6" spans="1:11" ht="13.8" thickBot="1" x14ac:dyDescent="0.3">
      <c r="A6" s="108" t="s">
        <v>36</v>
      </c>
      <c r="B6" s="109">
        <v>613</v>
      </c>
      <c r="C6" s="109">
        <v>272</v>
      </c>
      <c r="D6" s="110">
        <f>(14/22)*100</f>
        <v>63.636363636363633</v>
      </c>
      <c r="E6" s="110">
        <f>(258/591)*100</f>
        <v>43.654822335025379</v>
      </c>
      <c r="F6" s="111">
        <f>(C6/B6)*100</f>
        <v>44.371941272430668</v>
      </c>
      <c r="G6" s="112"/>
      <c r="H6" s="250"/>
      <c r="I6" s="250"/>
      <c r="K6" s="250"/>
    </row>
    <row r="7" spans="1:11" ht="13.8" thickBot="1" x14ac:dyDescent="0.3">
      <c r="A7" s="113" t="s">
        <v>159</v>
      </c>
      <c r="B7" s="114">
        <v>432</v>
      </c>
      <c r="C7" s="114">
        <v>30</v>
      </c>
      <c r="D7" s="115">
        <f>(6/13)*100</f>
        <v>46.153846153846153</v>
      </c>
      <c r="E7" s="115">
        <f>(24/419)*100</f>
        <v>5.7279236276849641</v>
      </c>
      <c r="F7" s="111">
        <f>(C7/B7)*100</f>
        <v>6.9444444444444446</v>
      </c>
      <c r="G7" s="112"/>
      <c r="H7" s="250"/>
      <c r="I7" s="250"/>
    </row>
    <row r="8" spans="1:11" ht="13.8" thickBot="1" x14ac:dyDescent="0.3">
      <c r="A8" s="108" t="s">
        <v>37</v>
      </c>
      <c r="B8" s="117">
        <v>1611</v>
      </c>
      <c r="C8" s="109">
        <v>234</v>
      </c>
      <c r="D8" s="110">
        <f>(21/44)*100</f>
        <v>47.727272727272727</v>
      </c>
      <c r="E8" s="110">
        <f>(213/1567)*100</f>
        <v>13.592852584556478</v>
      </c>
      <c r="F8" s="111">
        <f>(C8/B8)*100</f>
        <v>14.52513966480447</v>
      </c>
      <c r="G8" s="112"/>
      <c r="H8" s="250"/>
      <c r="I8" s="250"/>
    </row>
    <row r="9" spans="1:11" ht="13.8" thickBot="1" x14ac:dyDescent="0.3">
      <c r="A9" s="118" t="s">
        <v>38</v>
      </c>
      <c r="B9" s="119">
        <f>SUM(B6:B8)</f>
        <v>2656</v>
      </c>
      <c r="C9" s="120">
        <f>SUM(C6:C8)</f>
        <v>536</v>
      </c>
      <c r="D9" s="121">
        <f>(41/79)*100</f>
        <v>51.898734177215189</v>
      </c>
      <c r="E9" s="121">
        <f>(495/2577)*100</f>
        <v>19.208381839348078</v>
      </c>
      <c r="F9" s="251">
        <f>(C9/B9)*100</f>
        <v>20.180722891566266</v>
      </c>
      <c r="G9" s="112"/>
      <c r="I9" s="250"/>
    </row>
    <row r="10" spans="1:11" ht="13.8" thickBot="1" x14ac:dyDescent="0.3">
      <c r="A10" s="298" t="s">
        <v>39</v>
      </c>
      <c r="B10" s="299"/>
      <c r="C10" s="299"/>
      <c r="D10" s="299"/>
      <c r="E10" s="299"/>
      <c r="F10" s="300"/>
      <c r="G10" s="112"/>
      <c r="H10" s="250"/>
      <c r="I10" s="250"/>
    </row>
    <row r="11" spans="1:11" ht="13.8" thickBot="1" x14ac:dyDescent="0.3">
      <c r="A11" s="113" t="s">
        <v>36</v>
      </c>
      <c r="B11" s="122">
        <v>4406</v>
      </c>
      <c r="C11" s="122">
        <v>2018</v>
      </c>
      <c r="D11" s="115">
        <v>85.2</v>
      </c>
      <c r="E11" s="115">
        <v>43.8</v>
      </c>
      <c r="F11" s="116">
        <f>(C11/B11)*100</f>
        <v>45.801180208806173</v>
      </c>
      <c r="G11" s="112"/>
      <c r="H11" s="250"/>
      <c r="I11" s="250"/>
    </row>
    <row r="12" spans="1:11" ht="13.8" thickBot="1" x14ac:dyDescent="0.3">
      <c r="A12" s="108" t="s">
        <v>159</v>
      </c>
      <c r="B12" s="109">
        <v>448</v>
      </c>
      <c r="C12" s="109">
        <v>32</v>
      </c>
      <c r="D12" s="110">
        <f>(7/14)*100</f>
        <v>50</v>
      </c>
      <c r="E12" s="110">
        <f>(25/433)*100</f>
        <v>5.7736720554272516</v>
      </c>
      <c r="F12" s="116">
        <f>(C12/B12)*100</f>
        <v>7.1428571428571423</v>
      </c>
      <c r="G12" s="112"/>
      <c r="H12" s="250"/>
      <c r="I12" s="250"/>
    </row>
    <row r="13" spans="1:11" ht="13.8" thickBot="1" x14ac:dyDescent="0.3">
      <c r="A13" s="113" t="s">
        <v>37</v>
      </c>
      <c r="B13" s="117">
        <v>8749</v>
      </c>
      <c r="C13" s="122">
        <v>1204</v>
      </c>
      <c r="D13" s="115">
        <f>(206/365)*100</f>
        <v>56.438356164383563</v>
      </c>
      <c r="E13" s="115">
        <f>(998/8384)*100</f>
        <v>11.903625954198473</v>
      </c>
      <c r="F13" s="116">
        <f>(C13/B13)*100</f>
        <v>13.761572751171563</v>
      </c>
      <c r="G13" s="112"/>
      <c r="H13" s="250"/>
      <c r="I13" s="250"/>
    </row>
    <row r="14" spans="1:11" x14ac:dyDescent="0.25">
      <c r="A14" s="123" t="s">
        <v>38</v>
      </c>
      <c r="B14" s="119">
        <f>SUM(B11:B13)</f>
        <v>13603</v>
      </c>
      <c r="C14" s="124">
        <f>SUM(C11:C13)</f>
        <v>3254</v>
      </c>
      <c r="D14" s="125">
        <f>(397/595)*100</f>
        <v>66.722689075630242</v>
      </c>
      <c r="E14" s="125">
        <f>(2857/13008)*100</f>
        <v>21.963407134071343</v>
      </c>
      <c r="F14" s="126">
        <f>(C14/B14)*100</f>
        <v>23.921193854296845</v>
      </c>
      <c r="G14" s="112"/>
      <c r="H14" s="250"/>
      <c r="I14" s="250"/>
    </row>
    <row r="15" spans="1:11" ht="13.8" thickBot="1" x14ac:dyDescent="0.3">
      <c r="A15" s="301" t="s">
        <v>34</v>
      </c>
      <c r="B15" s="302"/>
      <c r="C15" s="302"/>
      <c r="D15" s="302"/>
      <c r="E15" s="302"/>
      <c r="F15" s="303"/>
      <c r="G15" s="112"/>
      <c r="H15" s="250"/>
      <c r="I15" s="250"/>
    </row>
    <row r="16" spans="1:11" ht="13.8" thickBot="1" x14ac:dyDescent="0.3">
      <c r="A16" s="108" t="s">
        <v>36</v>
      </c>
      <c r="B16" s="117">
        <f t="shared" ref="B16:C18" si="0">B6+B11</f>
        <v>5019</v>
      </c>
      <c r="C16" s="117">
        <f t="shared" si="0"/>
        <v>2290</v>
      </c>
      <c r="D16" s="110">
        <f>(198/238)*100</f>
        <v>83.193277310924373</v>
      </c>
      <c r="E16" s="110">
        <f>(2092/4781)*100</f>
        <v>43.756536289479186</v>
      </c>
      <c r="F16" s="111">
        <f>(C16/B16)*100</f>
        <v>45.626618848376168</v>
      </c>
      <c r="G16" s="112"/>
      <c r="H16" s="250"/>
      <c r="I16" s="250"/>
    </row>
    <row r="17" spans="1:9" ht="13.8" thickBot="1" x14ac:dyDescent="0.3">
      <c r="A17" s="113" t="s">
        <v>159</v>
      </c>
      <c r="B17" s="122">
        <f t="shared" si="0"/>
        <v>880</v>
      </c>
      <c r="C17" s="114">
        <f t="shared" si="0"/>
        <v>62</v>
      </c>
      <c r="D17" s="115">
        <f>(13/27)*100</f>
        <v>48.148148148148145</v>
      </c>
      <c r="E17" s="115">
        <f>(49/853)*100</f>
        <v>5.7444314185228604</v>
      </c>
      <c r="F17" s="116">
        <f>(C17/B17)*100</f>
        <v>7.045454545454545</v>
      </c>
      <c r="G17" s="112"/>
      <c r="H17" s="250"/>
      <c r="I17" s="250"/>
    </row>
    <row r="18" spans="1:9" ht="13.8" thickBot="1" x14ac:dyDescent="0.3">
      <c r="A18" s="108" t="s">
        <v>37</v>
      </c>
      <c r="B18" s="117">
        <f t="shared" si="0"/>
        <v>10360</v>
      </c>
      <c r="C18" s="117">
        <f t="shared" si="0"/>
        <v>1438</v>
      </c>
      <c r="D18" s="110">
        <f>(227/409)*100</f>
        <v>55.501222493887525</v>
      </c>
      <c r="E18" s="110">
        <f>(1211/9951)*100</f>
        <v>12.169631192844941</v>
      </c>
      <c r="F18" s="111">
        <f>(C18/B18)*100</f>
        <v>13.880308880308881</v>
      </c>
      <c r="G18" s="112"/>
      <c r="H18" s="250"/>
      <c r="I18" s="250"/>
    </row>
    <row r="19" spans="1:9" ht="13.8" thickBot="1" x14ac:dyDescent="0.3">
      <c r="A19" s="127" t="s">
        <v>38</v>
      </c>
      <c r="B19" s="128">
        <f>SUM(B16:B18)</f>
        <v>16259</v>
      </c>
      <c r="C19" s="129">
        <f>SUM(C16:C18)</f>
        <v>3790</v>
      </c>
      <c r="D19" s="130">
        <f>(438/674)*100</f>
        <v>64.985163204747778</v>
      </c>
      <c r="E19" s="130">
        <f>(3352/15585)*100</f>
        <v>21.507860121912096</v>
      </c>
      <c r="F19" s="131">
        <f>(C19/B19)*100</f>
        <v>23.310166676917397</v>
      </c>
      <c r="G19" s="112"/>
      <c r="H19" s="250"/>
      <c r="I19" s="250"/>
    </row>
    <row r="21" spans="1:9" x14ac:dyDescent="0.25">
      <c r="A21" s="1" t="s">
        <v>301</v>
      </c>
    </row>
    <row r="23" spans="1:9" ht="20.25" customHeight="1" x14ac:dyDescent="0.25">
      <c r="A23" s="304"/>
      <c r="B23" s="304"/>
      <c r="C23" s="304"/>
      <c r="D23" s="304"/>
      <c r="E23" s="304"/>
      <c r="F23" s="304"/>
    </row>
    <row r="24" spans="1:9" x14ac:dyDescent="0.25">
      <c r="A24" s="96"/>
      <c r="B24" s="96"/>
      <c r="C24" s="96"/>
      <c r="D24" s="96"/>
      <c r="E24" s="96"/>
      <c r="F24" s="132"/>
    </row>
    <row r="25" spans="1:9" x14ac:dyDescent="0.25">
      <c r="C25" s="7"/>
    </row>
    <row r="27" spans="1:9" ht="54" customHeight="1" x14ac:dyDescent="0.25"/>
    <row r="95" ht="24.75" customHeight="1" x14ac:dyDescent="0.25"/>
    <row r="96" ht="17.25" customHeight="1" x14ac:dyDescent="0.25"/>
  </sheetData>
  <mergeCells count="10">
    <mergeCell ref="A5:F5"/>
    <mergeCell ref="A10:F10"/>
    <mergeCell ref="A15:F15"/>
    <mergeCell ref="A23:F23"/>
    <mergeCell ref="A2:A4"/>
    <mergeCell ref="B2:B4"/>
    <mergeCell ref="C2:C4"/>
    <mergeCell ref="D2:E2"/>
    <mergeCell ref="D3:D4"/>
    <mergeCell ref="F3:F4"/>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27"/>
  <sheetViews>
    <sheetView topLeftCell="A13" zoomScaleNormal="100" zoomScaleSheetLayoutView="115" workbookViewId="0">
      <selection activeCell="F21" sqref="F21"/>
    </sheetView>
  </sheetViews>
  <sheetFormatPr baseColWidth="10" defaultRowHeight="13.2" x14ac:dyDescent="0.25"/>
  <cols>
    <col min="1" max="1" width="17.109375" customWidth="1"/>
  </cols>
  <sheetData>
    <row r="1" spans="1:8" x14ac:dyDescent="0.25">
      <c r="A1" s="2" t="s">
        <v>296</v>
      </c>
    </row>
    <row r="2" spans="1:8" ht="13.8" thickBot="1" x14ac:dyDescent="0.3">
      <c r="A2" s="14"/>
      <c r="B2" s="330" t="s">
        <v>41</v>
      </c>
      <c r="C2" s="330"/>
      <c r="D2" s="330"/>
      <c r="E2" s="330"/>
      <c r="F2" s="330"/>
      <c r="G2" s="330"/>
      <c r="H2" s="330"/>
    </row>
    <row r="3" spans="1:8" ht="13.8" thickBot="1" x14ac:dyDescent="0.3">
      <c r="A3" s="8"/>
      <c r="B3" s="331">
        <v>2020</v>
      </c>
      <c r="C3" s="332"/>
      <c r="D3" s="332"/>
      <c r="E3" s="332"/>
      <c r="F3" s="332"/>
      <c r="G3" s="332"/>
      <c r="H3" s="333"/>
    </row>
    <row r="4" spans="1:8" ht="15" customHeight="1" thickBot="1" x14ac:dyDescent="0.3">
      <c r="A4" s="317" t="s">
        <v>42</v>
      </c>
      <c r="B4" s="334" t="s">
        <v>43</v>
      </c>
      <c r="C4" s="336" t="s">
        <v>44</v>
      </c>
      <c r="D4" s="337"/>
      <c r="E4" s="336" t="s">
        <v>45</v>
      </c>
      <c r="F4" s="337"/>
      <c r="G4" s="336" t="s">
        <v>46</v>
      </c>
      <c r="H4" s="337"/>
    </row>
    <row r="5" spans="1:8" ht="19.8" thickBot="1" x14ac:dyDescent="0.3">
      <c r="A5" s="318"/>
      <c r="B5" s="335"/>
      <c r="C5" s="41" t="s">
        <v>102</v>
      </c>
      <c r="D5" s="9" t="s">
        <v>47</v>
      </c>
      <c r="E5" s="41" t="s">
        <v>102</v>
      </c>
      <c r="F5" s="10" t="s">
        <v>48</v>
      </c>
      <c r="G5" s="41" t="s">
        <v>102</v>
      </c>
      <c r="H5" s="9" t="s">
        <v>49</v>
      </c>
    </row>
    <row r="6" spans="1:8" ht="13.8" thickBot="1" x14ac:dyDescent="0.3">
      <c r="A6" s="42" t="s">
        <v>50</v>
      </c>
      <c r="B6" s="221">
        <v>20</v>
      </c>
      <c r="C6" s="222">
        <v>153</v>
      </c>
      <c r="D6" s="223">
        <f>C6/$C$21</f>
        <v>2.3842917251051893E-2</v>
      </c>
      <c r="E6" s="224">
        <v>18</v>
      </c>
      <c r="F6" s="225">
        <f>E6/C6*100</f>
        <v>11.76470588235294</v>
      </c>
      <c r="G6" s="222">
        <v>14</v>
      </c>
      <c r="H6" s="226">
        <f>G6/E6*100</f>
        <v>77.777777777777786</v>
      </c>
    </row>
    <row r="7" spans="1:8" ht="19.8" thickBot="1" x14ac:dyDescent="0.3">
      <c r="A7" s="40" t="s">
        <v>51</v>
      </c>
      <c r="B7" s="221">
        <v>363</v>
      </c>
      <c r="C7" s="222">
        <v>338</v>
      </c>
      <c r="D7" s="223">
        <f t="shared" ref="D7:D21" si="0">C7/$C$21</f>
        <v>5.2672588436964311E-2</v>
      </c>
      <c r="E7" s="224">
        <v>117</v>
      </c>
      <c r="F7" s="225">
        <f t="shared" ref="F7:F20" si="1">E7/C7*100</f>
        <v>34.615384615384613</v>
      </c>
      <c r="G7" s="222">
        <v>75</v>
      </c>
      <c r="H7" s="226">
        <f t="shared" ref="H7:H20" si="2">G7/E7*100</f>
        <v>64.102564102564102</v>
      </c>
    </row>
    <row r="8" spans="1:8" ht="19.8" thickBot="1" x14ac:dyDescent="0.3">
      <c r="A8" s="40" t="s">
        <v>52</v>
      </c>
      <c r="B8" s="221">
        <v>49</v>
      </c>
      <c r="C8" s="222">
        <v>146</v>
      </c>
      <c r="D8" s="223">
        <f t="shared" si="0"/>
        <v>2.2752064827801153E-2</v>
      </c>
      <c r="E8" s="224">
        <v>42</v>
      </c>
      <c r="F8" s="225">
        <f t="shared" si="1"/>
        <v>28.767123287671232</v>
      </c>
      <c r="G8" s="222">
        <v>21</v>
      </c>
      <c r="H8" s="226">
        <f t="shared" si="2"/>
        <v>50</v>
      </c>
    </row>
    <row r="9" spans="1:8" ht="13.8" thickBot="1" x14ac:dyDescent="0.3">
      <c r="A9" s="40" t="s">
        <v>53</v>
      </c>
      <c r="B9" s="221">
        <v>166</v>
      </c>
      <c r="C9" s="222">
        <v>365</v>
      </c>
      <c r="D9" s="223">
        <f t="shared" si="0"/>
        <v>5.6880162069502881E-2</v>
      </c>
      <c r="E9" s="224">
        <v>113</v>
      </c>
      <c r="F9" s="225">
        <f t="shared" si="1"/>
        <v>30.958904109589042</v>
      </c>
      <c r="G9" s="222">
        <v>79</v>
      </c>
      <c r="H9" s="226">
        <f t="shared" si="2"/>
        <v>69.911504424778755</v>
      </c>
    </row>
    <row r="10" spans="1:8" ht="19.8" thickBot="1" x14ac:dyDescent="0.3">
      <c r="A10" s="40" t="s">
        <v>54</v>
      </c>
      <c r="B10" s="221">
        <v>125</v>
      </c>
      <c r="C10" s="222">
        <v>373</v>
      </c>
      <c r="D10" s="223">
        <f t="shared" si="0"/>
        <v>5.8126850553218014E-2</v>
      </c>
      <c r="E10" s="224">
        <v>79</v>
      </c>
      <c r="F10" s="225">
        <f t="shared" si="1"/>
        <v>21.179624664879356</v>
      </c>
      <c r="G10" s="222">
        <v>54</v>
      </c>
      <c r="H10" s="226">
        <f t="shared" si="2"/>
        <v>68.35443037974683</v>
      </c>
    </row>
    <row r="11" spans="1:8" ht="13.8" thickBot="1" x14ac:dyDescent="0.3">
      <c r="A11" s="40" t="s">
        <v>55</v>
      </c>
      <c r="B11" s="221">
        <v>32</v>
      </c>
      <c r="C11" s="222">
        <v>167</v>
      </c>
      <c r="D11" s="223">
        <f t="shared" si="0"/>
        <v>2.6024622097553372E-2</v>
      </c>
      <c r="E11" s="224">
        <v>27</v>
      </c>
      <c r="F11" s="225">
        <f t="shared" si="1"/>
        <v>16.167664670658681</v>
      </c>
      <c r="G11" s="222">
        <v>24</v>
      </c>
      <c r="H11" s="226">
        <f t="shared" si="2"/>
        <v>88.888888888888886</v>
      </c>
    </row>
    <row r="12" spans="1:8" ht="13.8" thickBot="1" x14ac:dyDescent="0.3">
      <c r="A12" s="40" t="s">
        <v>56</v>
      </c>
      <c r="B12" s="221">
        <v>165</v>
      </c>
      <c r="C12" s="222">
        <v>626</v>
      </c>
      <c r="D12" s="223">
        <f t="shared" si="0"/>
        <v>9.7553373850709058E-2</v>
      </c>
      <c r="E12" s="224">
        <v>183</v>
      </c>
      <c r="F12" s="225">
        <f t="shared" si="1"/>
        <v>29.233226837060705</v>
      </c>
      <c r="G12" s="222">
        <v>150</v>
      </c>
      <c r="H12" s="226">
        <f t="shared" si="2"/>
        <v>81.967213114754102</v>
      </c>
    </row>
    <row r="13" spans="1:8" ht="13.8" thickBot="1" x14ac:dyDescent="0.3">
      <c r="A13" s="40" t="s">
        <v>57</v>
      </c>
      <c r="B13" s="221">
        <v>109</v>
      </c>
      <c r="C13" s="222">
        <v>403</v>
      </c>
      <c r="D13" s="223">
        <f t="shared" si="0"/>
        <v>6.280193236714976E-2</v>
      </c>
      <c r="E13" s="224">
        <v>86</v>
      </c>
      <c r="F13" s="225">
        <f t="shared" si="1"/>
        <v>21.339950372208435</v>
      </c>
      <c r="G13" s="222">
        <v>61</v>
      </c>
      <c r="H13" s="226">
        <f t="shared" si="2"/>
        <v>70.930232558139537</v>
      </c>
    </row>
    <row r="14" spans="1:8" ht="29.4" thickBot="1" x14ac:dyDescent="0.3">
      <c r="A14" s="40" t="s">
        <v>58</v>
      </c>
      <c r="B14" s="221">
        <v>69</v>
      </c>
      <c r="C14" s="222">
        <v>107</v>
      </c>
      <c r="D14" s="223">
        <f t="shared" si="0"/>
        <v>1.6674458469689887E-2</v>
      </c>
      <c r="E14" s="224">
        <v>54</v>
      </c>
      <c r="F14" s="225">
        <f t="shared" si="1"/>
        <v>50.467289719626166</v>
      </c>
      <c r="G14" s="222">
        <v>47</v>
      </c>
      <c r="H14" s="226">
        <f t="shared" si="2"/>
        <v>87.037037037037038</v>
      </c>
    </row>
    <row r="15" spans="1:8" ht="29.4" thickBot="1" x14ac:dyDescent="0.3">
      <c r="A15" s="40" t="s">
        <v>59</v>
      </c>
      <c r="B15" s="221">
        <v>365</v>
      </c>
      <c r="C15" s="222">
        <v>3367</v>
      </c>
      <c r="D15" s="223">
        <f t="shared" si="0"/>
        <v>0.52470001558360602</v>
      </c>
      <c r="E15" s="224">
        <v>495</v>
      </c>
      <c r="F15" s="225">
        <f t="shared" si="1"/>
        <v>14.7015147015147</v>
      </c>
      <c r="G15" s="222">
        <v>322</v>
      </c>
      <c r="H15" s="226">
        <f t="shared" si="2"/>
        <v>65.050505050505052</v>
      </c>
    </row>
    <row r="16" spans="1:8" ht="19.8" thickBot="1" x14ac:dyDescent="0.3">
      <c r="A16" s="12" t="s">
        <v>60</v>
      </c>
      <c r="B16" s="221">
        <v>18</v>
      </c>
      <c r="C16" s="222">
        <v>28</v>
      </c>
      <c r="D16" s="223">
        <f t="shared" si="0"/>
        <v>4.363409693002961E-3</v>
      </c>
      <c r="E16" s="224">
        <v>5</v>
      </c>
      <c r="F16" s="225">
        <f t="shared" si="1"/>
        <v>17.857142857142858</v>
      </c>
      <c r="G16" s="222">
        <v>4</v>
      </c>
      <c r="H16" s="226">
        <f t="shared" si="2"/>
        <v>80</v>
      </c>
    </row>
    <row r="17" spans="1:8" ht="19.8" thickBot="1" x14ac:dyDescent="0.3">
      <c r="A17" s="40" t="s">
        <v>61</v>
      </c>
      <c r="B17" s="221">
        <v>5</v>
      </c>
      <c r="C17" s="222">
        <v>10</v>
      </c>
      <c r="D17" s="223">
        <f t="shared" si="0"/>
        <v>1.5583606046439145E-3</v>
      </c>
      <c r="E17" s="224">
        <v>1</v>
      </c>
      <c r="F17" s="225">
        <f t="shared" si="1"/>
        <v>10</v>
      </c>
      <c r="G17" s="222">
        <v>1</v>
      </c>
      <c r="H17" s="226">
        <f t="shared" si="2"/>
        <v>100</v>
      </c>
    </row>
    <row r="18" spans="1:8" ht="19.8" thickBot="1" x14ac:dyDescent="0.3">
      <c r="A18" s="40" t="s">
        <v>62</v>
      </c>
      <c r="B18" s="221">
        <v>5</v>
      </c>
      <c r="C18" s="222">
        <v>10</v>
      </c>
      <c r="D18" s="223">
        <f t="shared" si="0"/>
        <v>1.5583606046439145E-3</v>
      </c>
      <c r="E18" s="224">
        <v>5</v>
      </c>
      <c r="F18" s="225">
        <f t="shared" si="1"/>
        <v>50</v>
      </c>
      <c r="G18" s="222">
        <v>5</v>
      </c>
      <c r="H18" s="226">
        <f t="shared" si="2"/>
        <v>100</v>
      </c>
    </row>
    <row r="19" spans="1:8" ht="29.4" thickBot="1" x14ac:dyDescent="0.3">
      <c r="A19" s="40" t="s">
        <v>63</v>
      </c>
      <c r="B19" s="221">
        <v>13</v>
      </c>
      <c r="C19" s="222">
        <v>111</v>
      </c>
      <c r="D19" s="223">
        <f t="shared" si="0"/>
        <v>1.729780271154745E-2</v>
      </c>
      <c r="E19" s="224">
        <v>12</v>
      </c>
      <c r="F19" s="225">
        <f t="shared" si="1"/>
        <v>10.810810810810811</v>
      </c>
      <c r="G19" s="222">
        <v>8</v>
      </c>
      <c r="H19" s="226">
        <f t="shared" si="2"/>
        <v>66.666666666666657</v>
      </c>
    </row>
    <row r="20" spans="1:8" ht="13.8" thickBot="1" x14ac:dyDescent="0.3">
      <c r="A20" s="40" t="s">
        <v>64</v>
      </c>
      <c r="B20" s="221">
        <v>28</v>
      </c>
      <c r="C20" s="222">
        <v>213</v>
      </c>
      <c r="D20" s="223">
        <f t="shared" si="0"/>
        <v>3.3193080878915378E-2</v>
      </c>
      <c r="E20" s="224">
        <v>24</v>
      </c>
      <c r="F20" s="225">
        <f t="shared" si="1"/>
        <v>11.267605633802818</v>
      </c>
      <c r="G20" s="222">
        <v>18</v>
      </c>
      <c r="H20" s="226">
        <f t="shared" si="2"/>
        <v>75</v>
      </c>
    </row>
    <row r="21" spans="1:8" ht="13.8" thickBot="1" x14ac:dyDescent="0.3">
      <c r="A21" s="13" t="s">
        <v>38</v>
      </c>
      <c r="B21" s="227">
        <f>SUM(B6:B20)</f>
        <v>1532</v>
      </c>
      <c r="C21" s="227">
        <v>6417</v>
      </c>
      <c r="D21" s="228">
        <f t="shared" si="0"/>
        <v>1</v>
      </c>
      <c r="E21" s="229">
        <v>1261</v>
      </c>
      <c r="F21" s="230">
        <f>E21/C21*100</f>
        <v>19.650927224559762</v>
      </c>
      <c r="G21" s="222">
        <v>883</v>
      </c>
      <c r="H21" s="226">
        <f>G21/E21*100</f>
        <v>70.023790642347336</v>
      </c>
    </row>
    <row r="22" spans="1:8" ht="19.8" thickBot="1" x14ac:dyDescent="0.3">
      <c r="A22" s="11" t="s">
        <v>65</v>
      </c>
      <c r="B22" s="231"/>
      <c r="C22" s="232">
        <f>C6+C8+C9+C10+C11+C12+C13+C15+C16+C17+C18+C20</f>
        <v>5861</v>
      </c>
      <c r="D22" s="319"/>
      <c r="E22" s="320"/>
      <c r="F22" s="320"/>
      <c r="G22" s="320"/>
      <c r="H22" s="321"/>
    </row>
    <row r="23" spans="1:8" ht="31.5" customHeight="1" x14ac:dyDescent="0.25">
      <c r="A23" s="315" t="s">
        <v>66</v>
      </c>
      <c r="B23" s="231"/>
      <c r="C23" s="328">
        <v>3689</v>
      </c>
      <c r="D23" s="322"/>
      <c r="E23" s="323"/>
      <c r="F23" s="323"/>
      <c r="G23" s="323"/>
      <c r="H23" s="324"/>
    </row>
    <row r="24" spans="1:8" ht="13.8" thickBot="1" x14ac:dyDescent="0.3">
      <c r="A24" s="316"/>
      <c r="B24" s="231"/>
      <c r="C24" s="329"/>
      <c r="D24" s="322"/>
      <c r="E24" s="323"/>
      <c r="F24" s="323"/>
      <c r="G24" s="323"/>
      <c r="H24" s="324"/>
    </row>
    <row r="25" spans="1:8" ht="31.5" customHeight="1" x14ac:dyDescent="0.25">
      <c r="A25" s="315" t="s">
        <v>67</v>
      </c>
      <c r="B25" s="231"/>
      <c r="C25" s="328">
        <v>3048</v>
      </c>
      <c r="D25" s="322"/>
      <c r="E25" s="323"/>
      <c r="F25" s="323"/>
      <c r="G25" s="323"/>
      <c r="H25" s="324"/>
    </row>
    <row r="26" spans="1:8" ht="13.8" thickBot="1" x14ac:dyDescent="0.3">
      <c r="A26" s="316"/>
      <c r="B26" s="233"/>
      <c r="C26" s="329"/>
      <c r="D26" s="325"/>
      <c r="E26" s="326"/>
      <c r="F26" s="326"/>
      <c r="G26" s="326"/>
      <c r="H26" s="327"/>
    </row>
    <row r="27" spans="1:8" x14ac:dyDescent="0.25">
      <c r="A27" t="s">
        <v>301</v>
      </c>
    </row>
  </sheetData>
  <mergeCells count="12">
    <mergeCell ref="B2:H2"/>
    <mergeCell ref="B3:H3"/>
    <mergeCell ref="B4:B5"/>
    <mergeCell ref="C4:D4"/>
    <mergeCell ref="E4:F4"/>
    <mergeCell ref="G4:H4"/>
    <mergeCell ref="A23:A24"/>
    <mergeCell ref="A25:A26"/>
    <mergeCell ref="A4:A5"/>
    <mergeCell ref="D22:H26"/>
    <mergeCell ref="C23:C24"/>
    <mergeCell ref="C25:C26"/>
  </mergeCells>
  <pageMargins left="0.7" right="0.7" top="0.75" bottom="0.75" header="0.3" footer="0.3"/>
  <pageSetup paperSize="9" scale="8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16"/>
  <sheetViews>
    <sheetView zoomScaleNormal="100" zoomScaleSheetLayoutView="100" workbookViewId="0">
      <selection activeCell="A28" sqref="A28:IV28"/>
    </sheetView>
  </sheetViews>
  <sheetFormatPr baseColWidth="10" defaultColWidth="11.44140625" defaultRowHeight="13.2" x14ac:dyDescent="0.25"/>
  <cols>
    <col min="1" max="1" width="74" style="16" customWidth="1"/>
    <col min="2" max="4" width="8.5546875" style="16" customWidth="1"/>
    <col min="5" max="5" width="10" style="16" customWidth="1"/>
    <col min="6" max="6" width="9" style="16" bestFit="1" customWidth="1"/>
    <col min="7" max="7" width="10.44140625" style="16" customWidth="1"/>
    <col min="8" max="16384" width="11.44140625" style="16"/>
  </cols>
  <sheetData>
    <row r="1" spans="1:9" x14ac:dyDescent="0.25">
      <c r="A1" s="15" t="s">
        <v>297</v>
      </c>
      <c r="B1" s="15"/>
      <c r="C1" s="15"/>
      <c r="D1" s="15"/>
      <c r="E1" s="15"/>
      <c r="F1" s="15"/>
    </row>
    <row r="2" spans="1:9" x14ac:dyDescent="0.25">
      <c r="A2" s="17"/>
      <c r="B2" s="17"/>
      <c r="C2" s="17"/>
      <c r="D2" s="17"/>
      <c r="E2" s="17"/>
      <c r="F2" s="17"/>
    </row>
    <row r="3" spans="1:9" s="19" customFormat="1" x14ac:dyDescent="0.25">
      <c r="A3" s="18"/>
      <c r="B3" s="18">
        <v>2015</v>
      </c>
      <c r="C3" s="18">
        <v>2016</v>
      </c>
      <c r="D3" s="18">
        <v>2017</v>
      </c>
      <c r="E3" s="18">
        <v>2018</v>
      </c>
      <c r="F3" s="35">
        <v>2019</v>
      </c>
      <c r="G3" s="214">
        <v>2020</v>
      </c>
    </row>
    <row r="4" spans="1:9" s="19" customFormat="1" x14ac:dyDescent="0.25">
      <c r="A4" s="195" t="s">
        <v>68</v>
      </c>
      <c r="B4" s="196">
        <v>16698</v>
      </c>
      <c r="C4" s="196">
        <v>15835</v>
      </c>
      <c r="D4" s="197">
        <v>15868</v>
      </c>
      <c r="E4" s="197">
        <v>15503</v>
      </c>
      <c r="F4" s="197">
        <v>15059</v>
      </c>
      <c r="G4" s="235">
        <v>15297</v>
      </c>
    </row>
    <row r="5" spans="1:9" s="19" customFormat="1" x14ac:dyDescent="0.25">
      <c r="A5" s="20" t="s">
        <v>69</v>
      </c>
      <c r="B5" s="22">
        <v>4.4000000000000004</v>
      </c>
      <c r="C5" s="22">
        <v>4.0999999999999996</v>
      </c>
      <c r="D5" s="212">
        <v>4.3295571126099581</v>
      </c>
      <c r="E5" s="212">
        <v>4.3384937425840109</v>
      </c>
      <c r="F5" s="212">
        <v>4.1900000000000004</v>
      </c>
      <c r="G5" s="236">
        <v>4.6348365672455794</v>
      </c>
    </row>
    <row r="6" spans="1:9" s="19" customFormat="1" ht="18" customHeight="1" x14ac:dyDescent="0.25">
      <c r="A6" s="20" t="s">
        <v>70</v>
      </c>
      <c r="B6" s="22">
        <v>55.1</v>
      </c>
      <c r="C6" s="22">
        <v>46.7</v>
      </c>
      <c r="D6" s="212">
        <v>43.691706579279057</v>
      </c>
      <c r="E6" s="212">
        <v>43.069083403212282</v>
      </c>
      <c r="F6" s="212">
        <v>45.43</v>
      </c>
      <c r="G6" s="236">
        <v>44.158985421978166</v>
      </c>
    </row>
    <row r="7" spans="1:9" s="19" customFormat="1" x14ac:dyDescent="0.25">
      <c r="A7" s="195" t="s">
        <v>71</v>
      </c>
      <c r="B7" s="196">
        <v>17904</v>
      </c>
      <c r="C7" s="196">
        <v>13700</v>
      </c>
      <c r="D7" s="197">
        <v>12837</v>
      </c>
      <c r="E7" s="197">
        <v>13225</v>
      </c>
      <c r="F7" s="197">
        <v>11809</v>
      </c>
      <c r="G7" s="235">
        <v>10580</v>
      </c>
      <c r="I7" s="215"/>
    </row>
    <row r="8" spans="1:9" s="19" customFormat="1" x14ac:dyDescent="0.25">
      <c r="A8" s="20" t="s">
        <v>72</v>
      </c>
      <c r="B8" s="22">
        <v>66.099999999999994</v>
      </c>
      <c r="C8" s="22">
        <v>65</v>
      </c>
      <c r="D8" s="212">
        <v>64.931714719271625</v>
      </c>
      <c r="E8" s="212">
        <v>66.400000000000006</v>
      </c>
      <c r="F8" s="212">
        <v>63.315639912069102</v>
      </c>
      <c r="G8" s="234">
        <v>61</v>
      </c>
    </row>
    <row r="9" spans="1:9" s="19" customFormat="1" x14ac:dyDescent="0.25">
      <c r="A9" s="20" t="s">
        <v>73</v>
      </c>
      <c r="B9" s="21">
        <v>70.5</v>
      </c>
      <c r="C9" s="21">
        <v>65.599999999999994</v>
      </c>
      <c r="D9" s="212">
        <v>68.144243440757151</v>
      </c>
      <c r="E9" s="212">
        <v>66.689774696707104</v>
      </c>
      <c r="F9" s="212">
        <v>61.14</v>
      </c>
      <c r="G9" s="236">
        <v>59.915117810624906</v>
      </c>
    </row>
    <row r="10" spans="1:9" x14ac:dyDescent="0.25">
      <c r="G10" s="198"/>
    </row>
    <row r="11" spans="1:9" x14ac:dyDescent="0.25">
      <c r="A11" t="s">
        <v>301</v>
      </c>
      <c r="G11" s="198">
        <f>G4+G7</f>
        <v>25877</v>
      </c>
    </row>
    <row r="16" spans="1:9" x14ac:dyDescent="0.25">
      <c r="G16" s="198"/>
    </row>
  </sheetData>
  <printOptions horizontalCentered="1"/>
  <pageMargins left="0.70866141732283472" right="0.70866141732283472" top="0.74803149606299213" bottom="0.74803149606299213" header="0.31496062992125984" footer="0.31496062992125984"/>
  <pageSetup paperSize="9" scale="9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34"/>
  <sheetViews>
    <sheetView topLeftCell="A31" zoomScaleNormal="100" zoomScaleSheetLayoutView="70" workbookViewId="0">
      <selection activeCell="I15" sqref="I15"/>
    </sheetView>
  </sheetViews>
  <sheetFormatPr baseColWidth="10" defaultRowHeight="13.2" x14ac:dyDescent="0.25"/>
  <sheetData>
    <row r="1" spans="1:7" ht="39.6" x14ac:dyDescent="0.25">
      <c r="A1" s="3" t="s">
        <v>74</v>
      </c>
      <c r="B1" s="3" t="s">
        <v>28</v>
      </c>
      <c r="C1" s="4" t="s">
        <v>99</v>
      </c>
      <c r="D1" s="4" t="s">
        <v>98</v>
      </c>
      <c r="E1" s="3" t="s">
        <v>100</v>
      </c>
    </row>
    <row r="2" spans="1:7" x14ac:dyDescent="0.25">
      <c r="A2" s="37">
        <v>1</v>
      </c>
      <c r="B2" t="s">
        <v>19</v>
      </c>
      <c r="C2" s="216">
        <v>993</v>
      </c>
      <c r="D2" s="216">
        <v>430</v>
      </c>
      <c r="E2" s="217">
        <f>C2/D2</f>
        <v>2.3093023255813954</v>
      </c>
      <c r="F2" s="7"/>
    </row>
    <row r="3" spans="1:7" x14ac:dyDescent="0.25">
      <c r="A3" s="37">
        <v>2</v>
      </c>
      <c r="B3" t="s">
        <v>29</v>
      </c>
      <c r="C3" s="216">
        <v>842</v>
      </c>
      <c r="D3" s="216">
        <v>328</v>
      </c>
      <c r="E3" s="217">
        <f t="shared" ref="E3:E32" si="0">C3/D3</f>
        <v>2.5670731707317072</v>
      </c>
      <c r="F3" s="37"/>
    </row>
    <row r="4" spans="1:7" x14ac:dyDescent="0.25">
      <c r="A4" s="37">
        <v>3</v>
      </c>
      <c r="B4" t="s">
        <v>2</v>
      </c>
      <c r="C4" s="216">
        <v>194</v>
      </c>
      <c r="D4" s="216">
        <v>134</v>
      </c>
      <c r="E4" s="217">
        <f t="shared" si="0"/>
        <v>1.4477611940298507</v>
      </c>
      <c r="F4" s="37"/>
    </row>
    <row r="5" spans="1:7" x14ac:dyDescent="0.25">
      <c r="A5" s="37">
        <v>4</v>
      </c>
      <c r="B5" t="s">
        <v>3</v>
      </c>
      <c r="C5" s="216">
        <v>1421</v>
      </c>
      <c r="D5" s="216">
        <v>177</v>
      </c>
      <c r="E5" s="217">
        <f t="shared" si="0"/>
        <v>8.0282485875706211</v>
      </c>
      <c r="F5" s="37"/>
    </row>
    <row r="6" spans="1:7" x14ac:dyDescent="0.25">
      <c r="A6" s="37">
        <v>5</v>
      </c>
      <c r="B6" t="s">
        <v>4</v>
      </c>
      <c r="C6" s="216">
        <v>350</v>
      </c>
      <c r="D6" s="216">
        <v>152</v>
      </c>
      <c r="E6" s="217">
        <f t="shared" si="0"/>
        <v>2.3026315789473686</v>
      </c>
      <c r="F6" s="37"/>
    </row>
    <row r="7" spans="1:7" x14ac:dyDescent="0.25">
      <c r="A7" s="37">
        <v>6</v>
      </c>
      <c r="B7" t="s">
        <v>30</v>
      </c>
      <c r="C7" s="216">
        <v>331</v>
      </c>
      <c r="D7" s="216">
        <v>115</v>
      </c>
      <c r="E7" s="217">
        <f t="shared" si="0"/>
        <v>2.8782608695652172</v>
      </c>
      <c r="F7" s="37"/>
    </row>
    <row r="8" spans="1:7" x14ac:dyDescent="0.25">
      <c r="A8" s="37">
        <v>7</v>
      </c>
      <c r="B8" t="s">
        <v>7</v>
      </c>
      <c r="C8" s="216">
        <v>176</v>
      </c>
      <c r="D8" s="216">
        <v>279</v>
      </c>
      <c r="E8" s="217">
        <f t="shared" si="0"/>
        <v>0.63082437275985659</v>
      </c>
      <c r="F8" s="37"/>
    </row>
    <row r="9" spans="1:7" x14ac:dyDescent="0.25">
      <c r="A9" s="37">
        <v>8</v>
      </c>
      <c r="B9" t="s">
        <v>8</v>
      </c>
      <c r="C9" s="216">
        <v>687</v>
      </c>
      <c r="D9" s="216">
        <v>377</v>
      </c>
      <c r="E9" s="217">
        <f t="shared" si="0"/>
        <v>1.8222811671087533</v>
      </c>
      <c r="F9" s="37"/>
    </row>
    <row r="10" spans="1:7" x14ac:dyDescent="0.25">
      <c r="A10" s="37">
        <v>9</v>
      </c>
      <c r="B10" t="s">
        <v>11</v>
      </c>
      <c r="C10" s="216">
        <v>299</v>
      </c>
      <c r="D10" s="216">
        <v>520</v>
      </c>
      <c r="E10" s="217">
        <f t="shared" si="0"/>
        <v>0.57499999999999996</v>
      </c>
      <c r="F10" s="37"/>
    </row>
    <row r="11" spans="1:7" x14ac:dyDescent="0.25">
      <c r="A11" s="37">
        <v>10</v>
      </c>
      <c r="B11" t="s">
        <v>13</v>
      </c>
      <c r="C11" s="216">
        <v>696</v>
      </c>
      <c r="D11" s="216">
        <v>314</v>
      </c>
      <c r="E11" s="217">
        <f t="shared" si="0"/>
        <v>2.2165605095541401</v>
      </c>
      <c r="F11" s="37"/>
    </row>
    <row r="12" spans="1:7" x14ac:dyDescent="0.25">
      <c r="A12" s="37">
        <v>11</v>
      </c>
      <c r="B12" t="s">
        <v>31</v>
      </c>
      <c r="C12" s="216">
        <v>1059</v>
      </c>
      <c r="D12" s="216">
        <v>201</v>
      </c>
      <c r="E12" s="217">
        <f t="shared" si="0"/>
        <v>5.2686567164179108</v>
      </c>
      <c r="F12" s="37"/>
    </row>
    <row r="13" spans="1:7" x14ac:dyDescent="0.25">
      <c r="A13" s="37">
        <v>12</v>
      </c>
      <c r="B13" t="s">
        <v>16</v>
      </c>
      <c r="C13" s="216">
        <v>197</v>
      </c>
      <c r="D13" s="216">
        <v>242</v>
      </c>
      <c r="E13" s="217">
        <f t="shared" si="0"/>
        <v>0.81404958677685946</v>
      </c>
      <c r="F13" s="37"/>
    </row>
    <row r="14" spans="1:7" x14ac:dyDescent="0.25">
      <c r="A14" s="37">
        <v>13</v>
      </c>
      <c r="B14" t="s">
        <v>20</v>
      </c>
      <c r="C14" s="216">
        <v>432</v>
      </c>
      <c r="D14" s="216">
        <v>205</v>
      </c>
      <c r="E14" s="217">
        <f t="shared" si="0"/>
        <v>2.1073170731707318</v>
      </c>
      <c r="F14" s="37"/>
    </row>
    <row r="15" spans="1:7" x14ac:dyDescent="0.25">
      <c r="A15" s="37">
        <v>14</v>
      </c>
      <c r="B15" t="s">
        <v>22</v>
      </c>
      <c r="C15" s="216">
        <v>1567</v>
      </c>
      <c r="D15" s="216">
        <v>104</v>
      </c>
      <c r="E15" s="217">
        <f t="shared" si="0"/>
        <v>15.067307692307692</v>
      </c>
      <c r="F15" s="37"/>
      <c r="G15" s="37"/>
    </row>
    <row r="16" spans="1:7" x14ac:dyDescent="0.25">
      <c r="A16" s="37">
        <v>15</v>
      </c>
      <c r="B16" t="s">
        <v>25</v>
      </c>
      <c r="C16" s="216">
        <v>385</v>
      </c>
      <c r="D16" s="216">
        <v>158</v>
      </c>
      <c r="E16" s="217">
        <f t="shared" si="0"/>
        <v>2.4367088607594938</v>
      </c>
      <c r="F16" s="37"/>
    </row>
    <row r="17" spans="1:6" x14ac:dyDescent="0.25">
      <c r="A17" s="37">
        <v>16</v>
      </c>
      <c r="B17" t="s">
        <v>26</v>
      </c>
      <c r="C17" s="216">
        <v>1123</v>
      </c>
      <c r="D17" s="216">
        <v>181</v>
      </c>
      <c r="E17" s="217">
        <f t="shared" si="0"/>
        <v>6.2044198895027627</v>
      </c>
      <c r="F17" s="37"/>
    </row>
    <row r="18" spans="1:6" x14ac:dyDescent="0.25">
      <c r="A18" s="37">
        <v>17</v>
      </c>
      <c r="B18" t="s">
        <v>17</v>
      </c>
      <c r="C18" s="216">
        <v>901</v>
      </c>
      <c r="D18" s="216">
        <v>206</v>
      </c>
      <c r="E18" s="217">
        <f t="shared" si="0"/>
        <v>4.3737864077669899</v>
      </c>
      <c r="F18" s="37"/>
    </row>
    <row r="19" spans="1:6" x14ac:dyDescent="0.25">
      <c r="A19" s="37">
        <v>18</v>
      </c>
      <c r="B19" t="s">
        <v>32</v>
      </c>
      <c r="C19" s="216">
        <v>264</v>
      </c>
      <c r="D19" s="216">
        <v>807</v>
      </c>
      <c r="E19" s="217">
        <f t="shared" si="0"/>
        <v>0.32713754646840149</v>
      </c>
      <c r="F19" s="37"/>
    </row>
    <row r="20" spans="1:6" x14ac:dyDescent="0.25">
      <c r="A20" s="37">
        <v>19</v>
      </c>
      <c r="B20" t="s">
        <v>21</v>
      </c>
      <c r="C20" s="216">
        <v>89</v>
      </c>
      <c r="D20" s="216">
        <v>357</v>
      </c>
      <c r="E20" s="217">
        <f t="shared" si="0"/>
        <v>0.24929971988795518</v>
      </c>
      <c r="F20" s="37"/>
    </row>
    <row r="21" spans="1:6" x14ac:dyDescent="0.25">
      <c r="A21" s="37">
        <v>20</v>
      </c>
      <c r="B21" t="s">
        <v>1</v>
      </c>
      <c r="C21" s="216">
        <v>64</v>
      </c>
      <c r="D21" s="216">
        <v>1078</v>
      </c>
      <c r="E21" s="217">
        <f t="shared" si="0"/>
        <v>5.9369202226345084E-2</v>
      </c>
      <c r="F21" s="37"/>
    </row>
    <row r="22" spans="1:6" x14ac:dyDescent="0.25">
      <c r="A22" s="37">
        <v>21</v>
      </c>
      <c r="B22" t="s">
        <v>24</v>
      </c>
      <c r="C22" s="216">
        <v>204</v>
      </c>
      <c r="D22" s="216">
        <v>336</v>
      </c>
      <c r="E22" s="217">
        <f t="shared" si="0"/>
        <v>0.6071428571428571</v>
      </c>
      <c r="F22" s="37"/>
    </row>
    <row r="23" spans="1:6" x14ac:dyDescent="0.25">
      <c r="A23" s="37">
        <v>22</v>
      </c>
      <c r="B23" t="s">
        <v>12</v>
      </c>
      <c r="C23" s="216">
        <v>226</v>
      </c>
      <c r="D23" s="216">
        <v>139</v>
      </c>
      <c r="E23" s="217">
        <f t="shared" si="0"/>
        <v>1.6258992805755397</v>
      </c>
      <c r="F23" s="37"/>
    </row>
    <row r="24" spans="1:6" x14ac:dyDescent="0.25">
      <c r="A24" s="37">
        <v>23</v>
      </c>
      <c r="B24" t="s">
        <v>18</v>
      </c>
      <c r="C24" s="216">
        <v>527</v>
      </c>
      <c r="D24" s="216">
        <v>233</v>
      </c>
      <c r="E24" s="217">
        <f t="shared" si="0"/>
        <v>2.2618025751072963</v>
      </c>
      <c r="F24" s="37"/>
    </row>
    <row r="25" spans="1:6" x14ac:dyDescent="0.25">
      <c r="A25" s="37">
        <v>24</v>
      </c>
      <c r="B25" t="s">
        <v>6</v>
      </c>
      <c r="C25" s="216">
        <v>138</v>
      </c>
      <c r="D25" s="216">
        <v>3238</v>
      </c>
      <c r="E25" s="217">
        <f t="shared" si="0"/>
        <v>4.2618900555898703E-2</v>
      </c>
      <c r="F25" s="37"/>
    </row>
    <row r="26" spans="1:6" x14ac:dyDescent="0.25">
      <c r="A26" s="37">
        <v>25</v>
      </c>
      <c r="B26" t="s">
        <v>27</v>
      </c>
      <c r="C26" s="216">
        <v>192</v>
      </c>
      <c r="D26" s="216">
        <v>3605</v>
      </c>
      <c r="E26" s="217">
        <f t="shared" si="0"/>
        <v>5.3259361997226078E-2</v>
      </c>
      <c r="F26" s="37"/>
    </row>
    <row r="27" spans="1:6" x14ac:dyDescent="0.25">
      <c r="A27" s="37">
        <v>27</v>
      </c>
      <c r="B27" t="s">
        <v>5</v>
      </c>
      <c r="C27" s="216">
        <v>164</v>
      </c>
      <c r="D27" s="216">
        <v>30</v>
      </c>
      <c r="E27" s="217">
        <f t="shared" si="0"/>
        <v>5.4666666666666668</v>
      </c>
      <c r="F27" s="37"/>
    </row>
    <row r="28" spans="1:6" x14ac:dyDescent="0.25">
      <c r="A28" s="37">
        <v>28</v>
      </c>
      <c r="B28" t="s">
        <v>23</v>
      </c>
      <c r="C28" s="216">
        <v>898</v>
      </c>
      <c r="D28" s="216">
        <v>113</v>
      </c>
      <c r="E28" s="217">
        <f t="shared" si="0"/>
        <v>7.946902654867257</v>
      </c>
      <c r="F28" s="213"/>
    </row>
    <row r="29" spans="1:6" x14ac:dyDescent="0.25">
      <c r="A29" s="37">
        <v>31</v>
      </c>
      <c r="B29" t="s">
        <v>14</v>
      </c>
      <c r="C29" s="216">
        <v>314</v>
      </c>
      <c r="D29" s="216">
        <v>51</v>
      </c>
      <c r="E29" s="217">
        <f t="shared" si="0"/>
        <v>6.1568627450980395</v>
      </c>
      <c r="F29" s="37"/>
    </row>
    <row r="30" spans="1:6" x14ac:dyDescent="0.25">
      <c r="A30" s="37">
        <v>32</v>
      </c>
      <c r="B30" t="s">
        <v>9</v>
      </c>
      <c r="C30" s="216">
        <v>273</v>
      </c>
      <c r="D30" s="216">
        <v>90</v>
      </c>
      <c r="E30" s="217">
        <f t="shared" si="0"/>
        <v>3.0333333333333332</v>
      </c>
      <c r="F30" s="37"/>
    </row>
    <row r="31" spans="1:6" x14ac:dyDescent="0.25">
      <c r="A31" s="37">
        <v>33</v>
      </c>
      <c r="B31" t="s">
        <v>10</v>
      </c>
      <c r="C31" s="216">
        <v>134</v>
      </c>
      <c r="D31" s="216">
        <v>309</v>
      </c>
      <c r="E31" s="217">
        <f t="shared" si="0"/>
        <v>0.4336569579288026</v>
      </c>
      <c r="F31" s="37"/>
    </row>
    <row r="32" spans="1:6" x14ac:dyDescent="0.25">
      <c r="A32" s="37">
        <v>43</v>
      </c>
      <c r="B32" t="s">
        <v>15</v>
      </c>
      <c r="C32" s="216">
        <v>157</v>
      </c>
      <c r="D32" s="216">
        <v>380</v>
      </c>
      <c r="E32" s="217">
        <f t="shared" si="0"/>
        <v>0.41315789473684211</v>
      </c>
      <c r="F32" s="37"/>
    </row>
    <row r="33" spans="3:7" x14ac:dyDescent="0.25">
      <c r="C33" s="37">
        <f>SUM(C2:C32)</f>
        <v>15297</v>
      </c>
      <c r="D33" s="37">
        <f>SUM(D2:D32)</f>
        <v>14889</v>
      </c>
      <c r="F33" s="37"/>
    </row>
    <row r="34" spans="3:7" x14ac:dyDescent="0.25">
      <c r="G34" s="1" t="s">
        <v>300</v>
      </c>
    </row>
  </sheetData>
  <pageMargins left="0.70866141732283472" right="0.70866141732283472" top="0.74803149606299213" bottom="0.74803149606299213" header="0.31496062992125984" footer="0.31496062992125984"/>
  <pageSetup paperSize="9" scale="78" orientation="portrait" r:id="rId1"/>
  <headerFooter>
    <oddHeader>&amp;LBS 2019 &amp;C&amp;"Arial,Gras"&amp;12Carte 10.4</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80"/>
  <sheetViews>
    <sheetView topLeftCell="A4" zoomScaleNormal="100" workbookViewId="0">
      <selection activeCell="E15" sqref="E15"/>
    </sheetView>
  </sheetViews>
  <sheetFormatPr baseColWidth="10" defaultRowHeight="13.2" x14ac:dyDescent="0.25"/>
  <sheetData>
    <row r="1" spans="1:5" ht="26.4" x14ac:dyDescent="0.25">
      <c r="A1" s="3" t="s">
        <v>74</v>
      </c>
      <c r="B1" s="3" t="s">
        <v>28</v>
      </c>
      <c r="C1" s="4" t="s">
        <v>75</v>
      </c>
      <c r="D1" s="4" t="s">
        <v>76</v>
      </c>
      <c r="E1" s="3" t="s">
        <v>77</v>
      </c>
    </row>
    <row r="2" spans="1:5" x14ac:dyDescent="0.25">
      <c r="A2" s="37">
        <v>1</v>
      </c>
      <c r="B2" t="s">
        <v>19</v>
      </c>
      <c r="C2" s="216">
        <v>186</v>
      </c>
      <c r="D2" s="216">
        <v>313</v>
      </c>
      <c r="E2" s="220">
        <f t="shared" ref="E2:E32" si="0">D2/C2</f>
        <v>1.6827956989247312</v>
      </c>
    </row>
    <row r="3" spans="1:5" x14ac:dyDescent="0.25">
      <c r="A3" s="37">
        <v>2</v>
      </c>
      <c r="B3" t="s">
        <v>29</v>
      </c>
      <c r="C3" s="216">
        <v>193</v>
      </c>
      <c r="D3" s="216">
        <v>348</v>
      </c>
      <c r="E3" s="220">
        <f t="shared" si="0"/>
        <v>1.8031088082901554</v>
      </c>
    </row>
    <row r="4" spans="1:5" x14ac:dyDescent="0.25">
      <c r="A4" s="37">
        <v>3</v>
      </c>
      <c r="B4" t="s">
        <v>2</v>
      </c>
      <c r="C4" s="216">
        <v>75</v>
      </c>
      <c r="D4" s="216">
        <v>117</v>
      </c>
      <c r="E4" s="220">
        <f t="shared" si="0"/>
        <v>1.56</v>
      </c>
    </row>
    <row r="5" spans="1:5" x14ac:dyDescent="0.25">
      <c r="A5" s="37">
        <v>4</v>
      </c>
      <c r="B5" t="s">
        <v>3</v>
      </c>
      <c r="C5" s="216">
        <v>102</v>
      </c>
      <c r="D5" s="216">
        <v>434</v>
      </c>
      <c r="E5" s="220">
        <f t="shared" si="0"/>
        <v>4.2549019607843137</v>
      </c>
    </row>
    <row r="6" spans="1:5" x14ac:dyDescent="0.25">
      <c r="A6" s="37">
        <v>5</v>
      </c>
      <c r="B6" t="s">
        <v>4</v>
      </c>
      <c r="C6" s="216">
        <v>60</v>
      </c>
      <c r="D6" s="216">
        <v>138</v>
      </c>
      <c r="E6" s="220">
        <f t="shared" si="0"/>
        <v>2.2999999999999998</v>
      </c>
    </row>
    <row r="7" spans="1:5" x14ac:dyDescent="0.25">
      <c r="A7" s="37">
        <v>6</v>
      </c>
      <c r="B7" t="s">
        <v>30</v>
      </c>
      <c r="C7" s="216">
        <v>70</v>
      </c>
      <c r="D7" s="216">
        <v>90</v>
      </c>
      <c r="E7" s="220">
        <f t="shared" si="0"/>
        <v>1.2857142857142858</v>
      </c>
    </row>
    <row r="8" spans="1:5" x14ac:dyDescent="0.25">
      <c r="A8" s="37">
        <v>7</v>
      </c>
      <c r="B8" t="s">
        <v>7</v>
      </c>
      <c r="C8" s="216">
        <v>136</v>
      </c>
      <c r="D8" s="216">
        <v>144</v>
      </c>
      <c r="E8" s="220">
        <f t="shared" si="0"/>
        <v>1.0588235294117647</v>
      </c>
    </row>
    <row r="9" spans="1:5" x14ac:dyDescent="0.25">
      <c r="A9" s="37">
        <v>8</v>
      </c>
      <c r="B9" t="s">
        <v>8</v>
      </c>
      <c r="C9" s="216">
        <v>187</v>
      </c>
      <c r="D9" s="216">
        <v>344</v>
      </c>
      <c r="E9" s="220">
        <f t="shared" si="0"/>
        <v>1.839572192513369</v>
      </c>
    </row>
    <row r="10" spans="1:5" x14ac:dyDescent="0.25">
      <c r="A10" s="37">
        <v>9</v>
      </c>
      <c r="B10" t="s">
        <v>11</v>
      </c>
      <c r="C10" s="216">
        <v>236</v>
      </c>
      <c r="D10" s="216">
        <v>210</v>
      </c>
      <c r="E10" s="220">
        <f t="shared" si="0"/>
        <v>0.88983050847457623</v>
      </c>
    </row>
    <row r="11" spans="1:5" x14ac:dyDescent="0.25">
      <c r="A11" s="37">
        <v>10</v>
      </c>
      <c r="B11" t="s">
        <v>13</v>
      </c>
      <c r="C11" s="216">
        <v>174</v>
      </c>
      <c r="D11" s="216">
        <v>379</v>
      </c>
      <c r="E11" s="220">
        <f t="shared" si="0"/>
        <v>2.1781609195402298</v>
      </c>
    </row>
    <row r="12" spans="1:5" x14ac:dyDescent="0.25">
      <c r="A12" s="37">
        <v>11</v>
      </c>
      <c r="B12" t="s">
        <v>31</v>
      </c>
      <c r="C12" s="216">
        <v>100</v>
      </c>
      <c r="D12" s="216">
        <v>342</v>
      </c>
      <c r="E12" s="220">
        <f t="shared" si="0"/>
        <v>3.42</v>
      </c>
    </row>
    <row r="13" spans="1:5" x14ac:dyDescent="0.25">
      <c r="A13" s="37">
        <v>12</v>
      </c>
      <c r="B13" t="s">
        <v>16</v>
      </c>
      <c r="C13" s="216">
        <v>126</v>
      </c>
      <c r="D13" s="216">
        <v>142</v>
      </c>
      <c r="E13" s="220">
        <f t="shared" si="0"/>
        <v>1.126984126984127</v>
      </c>
    </row>
    <row r="14" spans="1:5" x14ac:dyDescent="0.25">
      <c r="A14" s="37">
        <v>13</v>
      </c>
      <c r="B14" t="s">
        <v>20</v>
      </c>
      <c r="C14" s="216">
        <v>106</v>
      </c>
      <c r="D14" s="216">
        <v>209</v>
      </c>
      <c r="E14" s="220">
        <f t="shared" si="0"/>
        <v>1.9716981132075471</v>
      </c>
    </row>
    <row r="15" spans="1:5" x14ac:dyDescent="0.25">
      <c r="A15" s="37">
        <v>14</v>
      </c>
      <c r="B15" t="s">
        <v>22</v>
      </c>
      <c r="C15" s="216">
        <v>60</v>
      </c>
      <c r="D15" s="216">
        <v>334</v>
      </c>
      <c r="E15" s="220">
        <f t="shared" si="0"/>
        <v>5.5666666666666664</v>
      </c>
    </row>
    <row r="16" spans="1:5" x14ac:dyDescent="0.25">
      <c r="A16" s="37">
        <v>15</v>
      </c>
      <c r="B16" t="s">
        <v>25</v>
      </c>
      <c r="C16" s="216">
        <v>88</v>
      </c>
      <c r="D16" s="216">
        <v>223</v>
      </c>
      <c r="E16" s="220">
        <f t="shared" si="0"/>
        <v>2.5340909090909092</v>
      </c>
    </row>
    <row r="17" spans="1:5" x14ac:dyDescent="0.25">
      <c r="A17" s="37">
        <v>16</v>
      </c>
      <c r="B17" t="s">
        <v>26</v>
      </c>
      <c r="C17" s="216">
        <v>106</v>
      </c>
      <c r="D17" s="216">
        <v>391</v>
      </c>
      <c r="E17" s="220">
        <f t="shared" si="0"/>
        <v>3.6886792452830188</v>
      </c>
    </row>
    <row r="18" spans="1:5" x14ac:dyDescent="0.25">
      <c r="A18" s="37">
        <v>17</v>
      </c>
      <c r="B18" t="s">
        <v>17</v>
      </c>
      <c r="C18" s="216">
        <v>83</v>
      </c>
      <c r="D18" s="216">
        <v>381</v>
      </c>
      <c r="E18" s="220">
        <f t="shared" si="0"/>
        <v>4.5903614457831328</v>
      </c>
    </row>
    <row r="19" spans="1:5" x14ac:dyDescent="0.25">
      <c r="A19" s="37">
        <v>18</v>
      </c>
      <c r="B19" t="s">
        <v>32</v>
      </c>
      <c r="C19" s="216">
        <v>334</v>
      </c>
      <c r="D19" s="216">
        <v>275</v>
      </c>
      <c r="E19" s="220">
        <f t="shared" si="0"/>
        <v>0.82335329341317365</v>
      </c>
    </row>
    <row r="20" spans="1:5" x14ac:dyDescent="0.25">
      <c r="A20" s="37">
        <v>19</v>
      </c>
      <c r="B20" t="s">
        <v>21</v>
      </c>
      <c r="C20" s="216">
        <v>167</v>
      </c>
      <c r="D20" s="216">
        <v>87</v>
      </c>
      <c r="E20" s="220">
        <f t="shared" si="0"/>
        <v>0.52095808383233533</v>
      </c>
    </row>
    <row r="21" spans="1:5" x14ac:dyDescent="0.25">
      <c r="A21" s="37">
        <v>20</v>
      </c>
      <c r="B21" t="s">
        <v>1</v>
      </c>
      <c r="C21" s="216">
        <v>428</v>
      </c>
      <c r="D21" s="216">
        <v>82</v>
      </c>
      <c r="E21" s="220">
        <f t="shared" si="0"/>
        <v>0.19158878504672897</v>
      </c>
    </row>
    <row r="22" spans="1:5" x14ac:dyDescent="0.25">
      <c r="A22" s="37">
        <v>21</v>
      </c>
      <c r="B22" t="s">
        <v>24</v>
      </c>
      <c r="C22" s="216">
        <v>134</v>
      </c>
      <c r="D22" s="216">
        <v>153</v>
      </c>
      <c r="E22" s="220">
        <f t="shared" si="0"/>
        <v>1.1417910447761195</v>
      </c>
    </row>
    <row r="23" spans="1:5" x14ac:dyDescent="0.25">
      <c r="A23" s="37">
        <v>22</v>
      </c>
      <c r="B23" t="s">
        <v>12</v>
      </c>
      <c r="C23" s="216">
        <v>74</v>
      </c>
      <c r="D23" s="216">
        <v>108</v>
      </c>
      <c r="E23" s="220">
        <f t="shared" si="0"/>
        <v>1.4594594594594594</v>
      </c>
    </row>
    <row r="24" spans="1:5" x14ac:dyDescent="0.25">
      <c r="A24" s="37">
        <v>23</v>
      </c>
      <c r="B24" t="s">
        <v>18</v>
      </c>
      <c r="C24" s="216">
        <v>115</v>
      </c>
      <c r="D24" s="216">
        <v>264</v>
      </c>
      <c r="E24" s="220">
        <f t="shared" si="0"/>
        <v>2.2956521739130435</v>
      </c>
    </row>
    <row r="25" spans="1:5" x14ac:dyDescent="0.25">
      <c r="A25" s="37">
        <v>24</v>
      </c>
      <c r="B25" t="s">
        <v>6</v>
      </c>
      <c r="C25" s="216">
        <v>1297</v>
      </c>
      <c r="D25" s="216">
        <v>230</v>
      </c>
      <c r="E25" s="220">
        <f t="shared" si="0"/>
        <v>0.17733230531996916</v>
      </c>
    </row>
    <row r="26" spans="1:5" x14ac:dyDescent="0.25">
      <c r="A26" s="37">
        <v>25</v>
      </c>
      <c r="B26" t="s">
        <v>27</v>
      </c>
      <c r="C26" s="216">
        <v>1322</v>
      </c>
      <c r="D26" s="216">
        <v>274</v>
      </c>
      <c r="E26" s="220">
        <f t="shared" si="0"/>
        <v>0.20726172465960666</v>
      </c>
    </row>
    <row r="27" spans="1:5" x14ac:dyDescent="0.25">
      <c r="A27" s="37">
        <v>27</v>
      </c>
      <c r="B27" t="s">
        <v>5</v>
      </c>
      <c r="C27" s="216">
        <v>27</v>
      </c>
      <c r="D27" s="216">
        <v>44</v>
      </c>
      <c r="E27" s="220">
        <f t="shared" si="0"/>
        <v>1.6296296296296295</v>
      </c>
    </row>
    <row r="28" spans="1:5" x14ac:dyDescent="0.25">
      <c r="A28" s="37">
        <v>28</v>
      </c>
      <c r="B28" t="s">
        <v>23</v>
      </c>
      <c r="C28" s="216">
        <v>85</v>
      </c>
      <c r="D28" s="216">
        <v>227</v>
      </c>
      <c r="E28" s="220">
        <f t="shared" si="0"/>
        <v>2.6705882352941175</v>
      </c>
    </row>
    <row r="29" spans="1:5" x14ac:dyDescent="0.25">
      <c r="A29" s="37">
        <v>31</v>
      </c>
      <c r="B29" t="s">
        <v>14</v>
      </c>
      <c r="C29" s="216">
        <v>34</v>
      </c>
      <c r="D29" s="216">
        <v>37</v>
      </c>
      <c r="E29" s="220">
        <f t="shared" si="0"/>
        <v>1.088235294117647</v>
      </c>
    </row>
    <row r="30" spans="1:5" x14ac:dyDescent="0.25">
      <c r="A30" s="37">
        <v>32</v>
      </c>
      <c r="B30" t="s">
        <v>9</v>
      </c>
      <c r="C30" s="216">
        <v>43</v>
      </c>
      <c r="D30" s="216">
        <v>71</v>
      </c>
      <c r="E30" s="220">
        <f t="shared" si="0"/>
        <v>1.6511627906976745</v>
      </c>
    </row>
    <row r="31" spans="1:5" x14ac:dyDescent="0.25">
      <c r="A31" s="37">
        <v>33</v>
      </c>
      <c r="B31" t="s">
        <v>10</v>
      </c>
      <c r="C31" s="216">
        <v>124</v>
      </c>
      <c r="D31" s="216">
        <v>170</v>
      </c>
      <c r="E31" s="220">
        <f t="shared" si="0"/>
        <v>1.3709677419354838</v>
      </c>
    </row>
    <row r="32" spans="1:5" x14ac:dyDescent="0.25">
      <c r="A32" s="37">
        <v>43</v>
      </c>
      <c r="B32" t="s">
        <v>15</v>
      </c>
      <c r="C32" s="216">
        <v>195</v>
      </c>
      <c r="D32" s="216">
        <v>194</v>
      </c>
      <c r="E32" s="220">
        <f t="shared" si="0"/>
        <v>0.99487179487179489</v>
      </c>
    </row>
    <row r="33" spans="2:7" x14ac:dyDescent="0.25">
      <c r="C33" s="37">
        <f>SUM(C2:C32)</f>
        <v>6467</v>
      </c>
      <c r="D33" s="37">
        <f>SUM(D2:D32)</f>
        <v>6755</v>
      </c>
    </row>
    <row r="35" spans="2:7" x14ac:dyDescent="0.25">
      <c r="C35" t="s">
        <v>303</v>
      </c>
      <c r="D35" s="7"/>
    </row>
    <row r="37" spans="2:7" ht="36.75" customHeight="1" x14ac:dyDescent="0.25">
      <c r="B37" s="338"/>
      <c r="C37" s="338"/>
      <c r="D37" s="338"/>
      <c r="E37" s="338"/>
      <c r="F37" s="338"/>
      <c r="G37" s="338"/>
    </row>
    <row r="80" spans="3:3" x14ac:dyDescent="0.25">
      <c r="C80" s="1" t="s">
        <v>300</v>
      </c>
    </row>
  </sheetData>
  <mergeCells count="1">
    <mergeCell ref="B37:G37"/>
  </mergeCells>
  <pageMargins left="0.70866141732283472" right="0.70866141732283472" top="0.74803149606299213" bottom="0.74803149606299213" header="0.31496062992125984" footer="0.31496062992125984"/>
  <pageSetup paperSize="9" scale="79" orientation="portrait" r:id="rId1"/>
  <headerFooter>
    <oddHeader>&amp;LBS 2019&amp;C&amp;"Arial,Gras"&amp;12Carte 10.5</oddHeader>
  </headerFooter>
  <colBreaks count="1" manualBreakCount="1">
    <brk id="8" max="7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19</vt:i4>
      </vt:variant>
      <vt:variant>
        <vt:lpstr>Plages nommées</vt:lpstr>
      </vt:variant>
      <vt:variant>
        <vt:i4>9</vt:i4>
      </vt:variant>
    </vt:vector>
  </HeadingPairs>
  <TitlesOfParts>
    <vt:vector size="28" baseType="lpstr">
      <vt:lpstr>Cartes 12.1</vt:lpstr>
      <vt:lpstr>tab 12.1</vt:lpstr>
      <vt:lpstr>carte 12.2</vt:lpstr>
      <vt:lpstr>carte 12.3</vt:lpstr>
      <vt:lpstr>Tab.12.2</vt:lpstr>
      <vt:lpstr>tab 12.3</vt:lpstr>
      <vt:lpstr>tab_12_4</vt:lpstr>
      <vt:lpstr>carte 12.4</vt:lpstr>
      <vt:lpstr>carte 12.5</vt:lpstr>
      <vt:lpstr>carte 12.6</vt:lpstr>
      <vt:lpstr>carte 12.7</vt:lpstr>
      <vt:lpstr>tab_12_5</vt:lpstr>
      <vt:lpstr>tab 12.6</vt:lpstr>
      <vt:lpstr>tab.12.7</vt:lpstr>
      <vt:lpstr>tab 12,8-1</vt:lpstr>
      <vt:lpstr>tab 12.8-2</vt:lpstr>
      <vt:lpstr> tab 12.9</vt:lpstr>
      <vt:lpstr>Annexes - tab 12.10</vt:lpstr>
      <vt:lpstr>Annexes- tab_12_11</vt:lpstr>
      <vt:lpstr>'Annexes - tab 12.10'!Impression_des_titres</vt:lpstr>
      <vt:lpstr>'Annexes - tab 12.10'!Zone_d_impression</vt:lpstr>
      <vt:lpstr>'carte 12.2'!Zone_d_impression</vt:lpstr>
      <vt:lpstr>'carte 12.3'!Zone_d_impression</vt:lpstr>
      <vt:lpstr>'carte 12.4'!Zone_d_impression</vt:lpstr>
      <vt:lpstr>'carte 12.5'!Zone_d_impression</vt:lpstr>
      <vt:lpstr>'Cartes 12.1'!Zone_d_impression</vt:lpstr>
      <vt:lpstr>'tab 12.1'!Zone_d_impression</vt:lpstr>
      <vt:lpstr>tab_12_4!Zone_d_impression</vt:lpstr>
    </vt:vector>
  </TitlesOfParts>
  <Company>"MENJS-DEPP - Ministère de l'éducation nationale, de la Jeunesse et des Sports - Direction de l'évaluation, de la prospective et de la performance"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Chapitre 11- La mobilité géographique (Bilan social, édition 2021)</dc:title>
  <dc:creator>"MENJS-DEPP - Ministère de l'éducation nationale, de la Jeunesse et des Sports - Direction de l'évaluation, de la prospective et de la performance"</dc:creator>
  <cp:lastModifiedBy>Administration centrale</cp:lastModifiedBy>
  <cp:lastPrinted>2020-02-28T08:42:16Z</cp:lastPrinted>
  <dcterms:created xsi:type="dcterms:W3CDTF">2019-02-12T15:20:03Z</dcterms:created>
  <dcterms:modified xsi:type="dcterms:W3CDTF">2021-12-16T16:01:08Z</dcterms:modified>
</cp:coreProperties>
</file>